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deandra_fallon_bakertilly_com/Documents/Documents/Cost Reports/SNF/2023/12.31.23/Legacy Lifecare/Final Reports/Katzman/"/>
    </mc:Choice>
  </mc:AlternateContent>
  <xr:revisionPtr revIDLastSave="1015" documentId="13_ncr:1_{EDC9AC05-AEE8-47EC-BC07-5F497CB3A169}" xr6:coauthVersionLast="47" xr6:coauthVersionMax="47" xr10:uidLastSave="{D540652D-49D5-43E8-9DB5-AE5B207821E9}"/>
  <bookViews>
    <workbookView xWindow="-108" yWindow="-108" windowWidth="23256" windowHeight="12456" firstSheet="1" activeTab="1" xr2:uid="{4A99FF38-B148-47C1-BB80-A02A13011DB3}"/>
  </bookViews>
  <sheets>
    <sheet name="CWUDFsStorage" sheetId="7" state="hidden" r:id="rId1"/>
    <sheet name="Table 1" sheetId="1" r:id="rId2"/>
    <sheet name="Table 2" sheetId="3" r:id="rId3"/>
    <sheet name="Table 3" sheetId="4" r:id="rId4"/>
    <sheet name="Table 4" sheetId="5" r:id="rId5"/>
    <sheet name="Employee Benefits" sheetId="6" r:id="rId6"/>
    <sheet name="MGT-CR Allocation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8" l="1"/>
  <c r="D37" i="8"/>
  <c r="C37" i="8"/>
  <c r="E35" i="8"/>
  <c r="E34" i="8"/>
  <c r="E33" i="8"/>
  <c r="E32" i="8"/>
  <c r="E31" i="8"/>
  <c r="E30" i="8"/>
  <c r="E29" i="8"/>
  <c r="E28" i="8"/>
  <c r="E27" i="8"/>
  <c r="E26" i="8"/>
  <c r="E25" i="8"/>
  <c r="E24" i="8"/>
  <c r="D21" i="8"/>
  <c r="C21" i="8"/>
  <c r="E19" i="8"/>
  <c r="E18" i="8"/>
  <c r="E17" i="8"/>
  <c r="E16" i="8"/>
  <c r="E15" i="8"/>
  <c r="E14" i="8"/>
  <c r="E13" i="8"/>
  <c r="E12" i="8"/>
  <c r="E11" i="8"/>
  <c r="E10" i="8"/>
  <c r="E37" i="8" l="1"/>
  <c r="E21" i="8"/>
  <c r="E39" i="8" l="1"/>
  <c r="F37" i="8"/>
  <c r="F35" i="8" l="1"/>
  <c r="F39" i="8"/>
  <c r="F32" i="8"/>
  <c r="F24" i="8"/>
  <c r="F19" i="8"/>
  <c r="F11" i="8"/>
  <c r="F27" i="8"/>
  <c r="F14" i="8"/>
  <c r="F25" i="8"/>
  <c r="F17" i="8"/>
  <c r="F13" i="8"/>
  <c r="F10" i="8"/>
  <c r="F31" i="8"/>
  <c r="F18" i="8"/>
  <c r="F15" i="8"/>
  <c r="F28" i="8"/>
  <c r="F33" i="8"/>
  <c r="F16" i="8"/>
  <c r="F12" i="8"/>
  <c r="F30" i="8"/>
  <c r="F34" i="8"/>
  <c r="F29" i="8"/>
  <c r="F26" i="8"/>
  <c r="F43" i="8"/>
  <c r="F21" i="8"/>
  <c r="J26" i="8" l="1"/>
  <c r="I26" i="8"/>
  <c r="H26" i="8"/>
  <c r="G26" i="8"/>
  <c r="K26" i="8" s="1"/>
  <c r="J11" i="8"/>
  <c r="I11" i="8"/>
  <c r="H11" i="8"/>
  <c r="G11" i="8"/>
  <c r="K11" i="8" s="1"/>
  <c r="H28" i="8"/>
  <c r="G28" i="8"/>
  <c r="J28" i="8"/>
  <c r="I28" i="8"/>
  <c r="I10" i="8"/>
  <c r="H10" i="8"/>
  <c r="G10" i="8"/>
  <c r="J10" i="8"/>
  <c r="J27" i="8"/>
  <c r="G27" i="8"/>
  <c r="I27" i="8"/>
  <c r="H27" i="8"/>
  <c r="J32" i="8"/>
  <c r="I32" i="8"/>
  <c r="H32" i="8"/>
  <c r="G32" i="8"/>
  <c r="K32" i="8" s="1"/>
  <c r="G15" i="8"/>
  <c r="J15" i="8"/>
  <c r="I15" i="8"/>
  <c r="H15" i="8"/>
  <c r="I18" i="8"/>
  <c r="H18" i="8"/>
  <c r="J18" i="8"/>
  <c r="G18" i="8"/>
  <c r="K18" i="8" s="1"/>
  <c r="I31" i="8"/>
  <c r="J31" i="8"/>
  <c r="H31" i="8"/>
  <c r="G31" i="8"/>
  <c r="K31" i="8" s="1"/>
  <c r="H30" i="8"/>
  <c r="I30" i="8"/>
  <c r="G30" i="8"/>
  <c r="J30" i="8"/>
  <c r="G12" i="8"/>
  <c r="J12" i="8"/>
  <c r="I12" i="8"/>
  <c r="H12" i="8"/>
  <c r="G16" i="8"/>
  <c r="H16" i="8"/>
  <c r="I16" i="8"/>
  <c r="J16" i="8"/>
  <c r="H17" i="8"/>
  <c r="G17" i="8"/>
  <c r="J17" i="8"/>
  <c r="I17" i="8"/>
  <c r="G14" i="8"/>
  <c r="I14" i="8"/>
  <c r="J14" i="8"/>
  <c r="H14" i="8"/>
  <c r="G29" i="8"/>
  <c r="H29" i="8"/>
  <c r="J29" i="8"/>
  <c r="I29" i="8"/>
  <c r="J34" i="8"/>
  <c r="I34" i="8"/>
  <c r="H34" i="8"/>
  <c r="G34" i="8"/>
  <c r="K34" i="8" s="1"/>
  <c r="J19" i="8"/>
  <c r="I19" i="8"/>
  <c r="H19" i="8"/>
  <c r="G19" i="8"/>
  <c r="K19" i="8" s="1"/>
  <c r="J24" i="8"/>
  <c r="I24" i="8"/>
  <c r="H24" i="8"/>
  <c r="G24" i="8"/>
  <c r="H13" i="8"/>
  <c r="J13" i="8"/>
  <c r="I13" i="8"/>
  <c r="G13" i="8"/>
  <c r="K13" i="8" s="1"/>
  <c r="J33" i="8"/>
  <c r="I33" i="8"/>
  <c r="H33" i="8"/>
  <c r="G33" i="8"/>
  <c r="K33" i="8" s="1"/>
  <c r="J25" i="8"/>
  <c r="I25" i="8"/>
  <c r="H25" i="8"/>
  <c r="G25" i="8"/>
  <c r="K25" i="8" s="1"/>
  <c r="G35" i="8"/>
  <c r="J35" i="8"/>
  <c r="I35" i="8"/>
  <c r="H35" i="8"/>
  <c r="H37" i="8" l="1"/>
  <c r="K10" i="8"/>
  <c r="G21" i="8"/>
  <c r="I37" i="8"/>
  <c r="H21" i="8"/>
  <c r="K14" i="8"/>
  <c r="K16" i="8"/>
  <c r="I21" i="8"/>
  <c r="K30" i="8"/>
  <c r="K24" i="8"/>
  <c r="G37" i="8"/>
  <c r="J21" i="8"/>
  <c r="K35" i="8"/>
  <c r="K17" i="8"/>
  <c r="K27" i="8"/>
  <c r="K28" i="8"/>
  <c r="J37" i="8"/>
  <c r="K29" i="8"/>
  <c r="K12" i="8"/>
  <c r="K15" i="8"/>
  <c r="I39" i="8" l="1"/>
  <c r="K37" i="8"/>
  <c r="G39" i="8"/>
  <c r="K21" i="8"/>
  <c r="J39" i="8"/>
  <c r="H39" i="8"/>
  <c r="K39" i="8" l="1"/>
  <c r="D58" i="3"/>
  <c r="D75" i="3" s="1"/>
  <c r="G36" i="3"/>
  <c r="G35" i="3"/>
  <c r="D12" i="5"/>
  <c r="E20" i="4"/>
  <c r="G20" i="4" s="1"/>
  <c r="E70" i="3" l="1"/>
  <c r="E64" i="3"/>
  <c r="E69" i="3"/>
  <c r="E68" i="3"/>
  <c r="E57" i="3"/>
  <c r="E66" i="3"/>
  <c r="E63" i="3"/>
  <c r="E62" i="3"/>
  <c r="E61" i="3"/>
  <c r="E60" i="3"/>
  <c r="E67" i="3"/>
  <c r="E71" i="3"/>
  <c r="E65" i="3"/>
  <c r="E72" i="3"/>
  <c r="E59" i="3"/>
  <c r="D33" i="3"/>
  <c r="E58" i="3"/>
  <c r="C26" i="6"/>
  <c r="D10" i="6" s="1"/>
  <c r="F2" i="6"/>
  <c r="C75" i="3"/>
  <c r="G2" i="6"/>
  <c r="C54" i="3"/>
  <c r="E90" i="4"/>
  <c r="G90" i="4" s="1"/>
  <c r="E88" i="4"/>
  <c r="E18" i="4"/>
  <c r="G18" i="4" s="1"/>
  <c r="E87" i="4"/>
  <c r="G87" i="4" s="1"/>
  <c r="E19" i="4"/>
  <c r="G19" i="4" s="1"/>
  <c r="E7" i="1"/>
  <c r="G7" i="1" s="1"/>
  <c r="E43" i="4"/>
  <c r="G43" i="4" s="1"/>
  <c r="E97" i="4"/>
  <c r="G97" i="4" s="1"/>
  <c r="E98" i="4"/>
  <c r="G98" i="4" s="1"/>
  <c r="C23" i="5"/>
  <c r="E21" i="5"/>
  <c r="G21" i="5" s="1"/>
  <c r="E19" i="5"/>
  <c r="G19" i="5" s="1"/>
  <c r="E17" i="5"/>
  <c r="G17" i="5" s="1"/>
  <c r="E15" i="5"/>
  <c r="G15" i="5" s="1"/>
  <c r="E13" i="5"/>
  <c r="G13" i="5" s="1"/>
  <c r="F28" i="5"/>
  <c r="D28" i="5"/>
  <c r="D23" i="5"/>
  <c r="E22" i="5"/>
  <c r="G22" i="5" s="1"/>
  <c r="E11" i="5"/>
  <c r="G11" i="5" s="1"/>
  <c r="E10" i="5"/>
  <c r="G10" i="5" s="1"/>
  <c r="E130" i="4"/>
  <c r="G130" i="4" s="1"/>
  <c r="E129" i="4"/>
  <c r="G129" i="4" s="1"/>
  <c r="E124" i="4"/>
  <c r="G124" i="4" s="1"/>
  <c r="E123" i="4"/>
  <c r="E122" i="4"/>
  <c r="G122" i="4" s="1"/>
  <c r="E121" i="4"/>
  <c r="G121" i="4" s="1"/>
  <c r="E120" i="4"/>
  <c r="G120" i="4" s="1"/>
  <c r="E119" i="4"/>
  <c r="G119" i="4" s="1"/>
  <c r="E117" i="4"/>
  <c r="G117" i="4" s="1"/>
  <c r="G139" i="4"/>
  <c r="F139" i="4"/>
  <c r="E139" i="4"/>
  <c r="D139" i="4"/>
  <c r="C139" i="4"/>
  <c r="D132" i="4"/>
  <c r="E131" i="4"/>
  <c r="G131" i="4" s="1"/>
  <c r="E116" i="4"/>
  <c r="G116" i="4" s="1"/>
  <c r="E115" i="4"/>
  <c r="G115" i="4" s="1"/>
  <c r="E114" i="4"/>
  <c r="F112" i="4"/>
  <c r="C112" i="4"/>
  <c r="E108" i="4"/>
  <c r="G108" i="4" s="1"/>
  <c r="F106" i="4"/>
  <c r="F100" i="4"/>
  <c r="E91" i="4"/>
  <c r="E84" i="4"/>
  <c r="G84" i="4" s="1"/>
  <c r="F82" i="4"/>
  <c r="F76" i="4"/>
  <c r="F70" i="4"/>
  <c r="E69" i="4"/>
  <c r="G69" i="4" s="1"/>
  <c r="F64" i="4"/>
  <c r="E63" i="4"/>
  <c r="G63" i="4" s="1"/>
  <c r="F58" i="4"/>
  <c r="F52" i="4"/>
  <c r="F45" i="4"/>
  <c r="F36" i="4"/>
  <c r="F21" i="4"/>
  <c r="F28" i="4"/>
  <c r="E27" i="4"/>
  <c r="G27" i="4" s="1"/>
  <c r="F11" i="4"/>
  <c r="E10" i="4"/>
  <c r="G10" i="4" s="1"/>
  <c r="C44" i="3"/>
  <c r="E37" i="3"/>
  <c r="G37" i="3" s="1"/>
  <c r="E36" i="3"/>
  <c r="E35" i="3"/>
  <c r="E34" i="3"/>
  <c r="G34" i="3" s="1"/>
  <c r="E31" i="3"/>
  <c r="G31" i="3" s="1"/>
  <c r="F44" i="3"/>
  <c r="D44" i="3"/>
  <c r="D39" i="3"/>
  <c r="E38" i="3"/>
  <c r="G38" i="3" s="1"/>
  <c r="E24" i="3"/>
  <c r="G24" i="3" s="1"/>
  <c r="F19" i="3"/>
  <c r="F13" i="3"/>
  <c r="E12" i="3"/>
  <c r="G12" i="3" s="1"/>
  <c r="E11" i="3"/>
  <c r="G11" i="3" s="1"/>
  <c r="G46" i="1"/>
  <c r="F46" i="1"/>
  <c r="E46" i="1"/>
  <c r="D46" i="1"/>
  <c r="C46" i="1"/>
  <c r="G40" i="1"/>
  <c r="F40" i="1"/>
  <c r="E40" i="1"/>
  <c r="D40" i="1"/>
  <c r="C40" i="1"/>
  <c r="E33" i="1"/>
  <c r="G33" i="1" s="1"/>
  <c r="E32" i="1"/>
  <c r="G32" i="1" s="1"/>
  <c r="F34" i="1"/>
  <c r="E26" i="1"/>
  <c r="G26" i="1" s="1"/>
  <c r="E25" i="1"/>
  <c r="G25" i="1" s="1"/>
  <c r="F27" i="1"/>
  <c r="E19" i="1"/>
  <c r="G19" i="1" s="1"/>
  <c r="E18" i="1"/>
  <c r="G18" i="1" s="1"/>
  <c r="E12" i="1"/>
  <c r="G12" i="1" s="1"/>
  <c r="E11" i="1"/>
  <c r="G11" i="1" s="1"/>
  <c r="E10" i="1"/>
  <c r="G10" i="1" s="1"/>
  <c r="F20" i="1"/>
  <c r="F13" i="1"/>
  <c r="E75" i="3" l="1"/>
  <c r="F88" i="4"/>
  <c r="G88" i="4" s="1"/>
  <c r="F123" i="4"/>
  <c r="G123" i="4" s="1"/>
  <c r="D4" i="6"/>
  <c r="G4" i="6" s="1"/>
  <c r="D13" i="6"/>
  <c r="G13" i="6" s="1"/>
  <c r="D32" i="4" s="1"/>
  <c r="E32" i="4" s="1"/>
  <c r="G32" i="4" s="1"/>
  <c r="D20" i="6"/>
  <c r="G20" i="6" s="1"/>
  <c r="D80" i="4" s="1"/>
  <c r="E80" i="4" s="1"/>
  <c r="G80" i="4" s="1"/>
  <c r="D5" i="6"/>
  <c r="G5" i="6" s="1"/>
  <c r="D17" i="1" s="1"/>
  <c r="E17" i="1" s="1"/>
  <c r="G17" i="1" s="1"/>
  <c r="D12" i="6"/>
  <c r="F12" i="6" s="1"/>
  <c r="D24" i="4" s="1"/>
  <c r="E24" i="4" s="1"/>
  <c r="G24" i="4" s="1"/>
  <c r="D11" i="6"/>
  <c r="F11" i="6" s="1"/>
  <c r="D14" i="4" s="1"/>
  <c r="D19" i="6"/>
  <c r="F19" i="6" s="1"/>
  <c r="D73" i="4" s="1"/>
  <c r="E73" i="4" s="1"/>
  <c r="G73" i="4" s="1"/>
  <c r="D18" i="6"/>
  <c r="G18" i="6" s="1"/>
  <c r="D68" i="4" s="1"/>
  <c r="E68" i="4" s="1"/>
  <c r="G68" i="4" s="1"/>
  <c r="D25" i="6"/>
  <c r="F25" i="6" s="1"/>
  <c r="D109" i="4" s="1"/>
  <c r="D17" i="6"/>
  <c r="F17" i="6" s="1"/>
  <c r="D61" i="4" s="1"/>
  <c r="D9" i="6"/>
  <c r="F9" i="6" s="1"/>
  <c r="D16" i="3" s="1"/>
  <c r="E16" i="3" s="1"/>
  <c r="G16" i="3" s="1"/>
  <c r="D23" i="6"/>
  <c r="G23" i="6" s="1"/>
  <c r="D96" i="4" s="1"/>
  <c r="E96" i="4" s="1"/>
  <c r="G96" i="4" s="1"/>
  <c r="D22" i="6"/>
  <c r="G22" i="6" s="1"/>
  <c r="D24" i="6"/>
  <c r="F24" i="6" s="1"/>
  <c r="D103" i="4" s="1"/>
  <c r="D15" i="6"/>
  <c r="F15" i="6" s="1"/>
  <c r="D48" i="4" s="1"/>
  <c r="E48" i="4" s="1"/>
  <c r="G48" i="4" s="1"/>
  <c r="D14" i="6"/>
  <c r="F14" i="6" s="1"/>
  <c r="D39" i="4" s="1"/>
  <c r="D16" i="6"/>
  <c r="F16" i="6" s="1"/>
  <c r="D55" i="4" s="1"/>
  <c r="E55" i="4" s="1"/>
  <c r="G55" i="4" s="1"/>
  <c r="D7" i="6"/>
  <c r="F7" i="6" s="1"/>
  <c r="D30" i="1" s="1"/>
  <c r="E30" i="1" s="1"/>
  <c r="G30" i="1" s="1"/>
  <c r="D21" i="6"/>
  <c r="G21" i="6" s="1"/>
  <c r="D86" i="4" s="1"/>
  <c r="E86" i="4" s="1"/>
  <c r="G86" i="4" s="1"/>
  <c r="D8" i="6"/>
  <c r="G8" i="6" s="1"/>
  <c r="D6" i="6"/>
  <c r="F6" i="6" s="1"/>
  <c r="F10" i="6"/>
  <c r="D8" i="4" s="1"/>
  <c r="E8" i="4" s="1"/>
  <c r="G8" i="4" s="1"/>
  <c r="G10" i="6"/>
  <c r="D9" i="4" s="1"/>
  <c r="E9" i="4" s="1"/>
  <c r="G9" i="4" s="1"/>
  <c r="F41" i="1"/>
  <c r="F47" i="1" s="1"/>
  <c r="D29" i="5"/>
  <c r="E20" i="5"/>
  <c r="E18" i="5"/>
  <c r="G18" i="5" s="1"/>
  <c r="E16" i="5"/>
  <c r="G16" i="5" s="1"/>
  <c r="E14" i="5"/>
  <c r="G14" i="5" s="1"/>
  <c r="E12" i="5"/>
  <c r="G12" i="5" s="1"/>
  <c r="E7" i="5"/>
  <c r="E9" i="5"/>
  <c r="G9" i="5" s="1"/>
  <c r="E8" i="5"/>
  <c r="G8" i="5" s="1"/>
  <c r="E27" i="5"/>
  <c r="G27" i="5" s="1"/>
  <c r="E26" i="5"/>
  <c r="C28" i="5"/>
  <c r="C29" i="5" s="1"/>
  <c r="E118" i="4"/>
  <c r="G118" i="4" s="1"/>
  <c r="E125" i="4"/>
  <c r="G125" i="4" s="1"/>
  <c r="E126" i="4"/>
  <c r="E127" i="4"/>
  <c r="F127" i="4" s="1"/>
  <c r="G127" i="4" s="1"/>
  <c r="E128" i="4"/>
  <c r="G128" i="4" s="1"/>
  <c r="G114" i="4"/>
  <c r="C132" i="4"/>
  <c r="E102" i="4"/>
  <c r="C106" i="4"/>
  <c r="E99" i="4"/>
  <c r="G99" i="4" s="1"/>
  <c r="E94" i="4"/>
  <c r="G94" i="4" s="1"/>
  <c r="C100" i="4"/>
  <c r="C92" i="4"/>
  <c r="G91" i="4"/>
  <c r="E81" i="4"/>
  <c r="G81" i="4" s="1"/>
  <c r="C82" i="4"/>
  <c r="E78" i="4"/>
  <c r="E75" i="4"/>
  <c r="G75" i="4" s="1"/>
  <c r="C70" i="4"/>
  <c r="E66" i="4"/>
  <c r="E60" i="4"/>
  <c r="E57" i="4"/>
  <c r="G57" i="4" s="1"/>
  <c r="E54" i="4"/>
  <c r="G54" i="4" s="1"/>
  <c r="C58" i="4"/>
  <c r="C52" i="4"/>
  <c r="E47" i="4"/>
  <c r="E50" i="4"/>
  <c r="G50" i="4" s="1"/>
  <c r="E51" i="4"/>
  <c r="G51" i="4" s="1"/>
  <c r="E26" i="4"/>
  <c r="G26" i="4" s="1"/>
  <c r="E44" i="4"/>
  <c r="G44" i="4" s="1"/>
  <c r="E38" i="4"/>
  <c r="E41" i="4"/>
  <c r="G41" i="4" s="1"/>
  <c r="E42" i="4"/>
  <c r="G42" i="4" s="1"/>
  <c r="C21" i="4"/>
  <c r="E35" i="4"/>
  <c r="G35" i="4" s="1"/>
  <c r="E34" i="4"/>
  <c r="G34" i="4" s="1"/>
  <c r="E33" i="4"/>
  <c r="G33" i="4" s="1"/>
  <c r="C36" i="4"/>
  <c r="E17" i="4"/>
  <c r="G17" i="4" s="1"/>
  <c r="E16" i="4"/>
  <c r="G16" i="4" s="1"/>
  <c r="C28" i="4"/>
  <c r="E23" i="4"/>
  <c r="E30" i="4"/>
  <c r="E13" i="4"/>
  <c r="E7" i="4"/>
  <c r="C11" i="4"/>
  <c r="E32" i="3"/>
  <c r="G32" i="3" s="1"/>
  <c r="E30" i="3"/>
  <c r="G30" i="3" s="1"/>
  <c r="E29" i="3"/>
  <c r="G29" i="3" s="1"/>
  <c r="E28" i="3"/>
  <c r="G28" i="3" s="1"/>
  <c r="E27" i="3"/>
  <c r="G27" i="3" s="1"/>
  <c r="E26" i="3"/>
  <c r="G26" i="3" s="1"/>
  <c r="E25" i="3"/>
  <c r="G25" i="3" s="1"/>
  <c r="E18" i="3"/>
  <c r="G18" i="3" s="1"/>
  <c r="E10" i="3"/>
  <c r="G10" i="3" s="1"/>
  <c r="C13" i="3"/>
  <c r="E7" i="3"/>
  <c r="G7" i="3" s="1"/>
  <c r="E22" i="3"/>
  <c r="G22" i="3" s="1"/>
  <c r="E43" i="3"/>
  <c r="E21" i="3"/>
  <c r="E23" i="3"/>
  <c r="G23" i="3" s="1"/>
  <c r="E15" i="3"/>
  <c r="C19" i="3"/>
  <c r="E29" i="1"/>
  <c r="C34" i="1"/>
  <c r="E22" i="1"/>
  <c r="C27" i="1"/>
  <c r="C20" i="1"/>
  <c r="E15" i="1"/>
  <c r="C13" i="1"/>
  <c r="G9" i="6" l="1"/>
  <c r="D17" i="3" s="1"/>
  <c r="E17" i="3" s="1"/>
  <c r="G17" i="3" s="1"/>
  <c r="F20" i="6"/>
  <c r="D79" i="4" s="1"/>
  <c r="E79" i="4" s="1"/>
  <c r="G79" i="4" s="1"/>
  <c r="D9" i="3"/>
  <c r="E9" i="3" s="1"/>
  <c r="G9" i="3" s="1"/>
  <c r="F5" i="6"/>
  <c r="D16" i="1" s="1"/>
  <c r="E16" i="1" s="1"/>
  <c r="G16" i="1" s="1"/>
  <c r="G24" i="6"/>
  <c r="D104" i="4" s="1"/>
  <c r="E104" i="4" s="1"/>
  <c r="G104" i="4" s="1"/>
  <c r="F23" i="6"/>
  <c r="D95" i="4" s="1"/>
  <c r="E95" i="4" s="1"/>
  <c r="G95" i="4" s="1"/>
  <c r="G100" i="4" s="1"/>
  <c r="F21" i="6"/>
  <c r="D85" i="4" s="1"/>
  <c r="E85" i="4" s="1"/>
  <c r="F8" i="6"/>
  <c r="D8" i="3" s="1"/>
  <c r="E8" i="3" s="1"/>
  <c r="G8" i="3" s="1"/>
  <c r="G11" i="6"/>
  <c r="D15" i="4" s="1"/>
  <c r="E15" i="4" s="1"/>
  <c r="G15" i="4" s="1"/>
  <c r="G19" i="6"/>
  <c r="D74" i="4" s="1"/>
  <c r="E74" i="4" s="1"/>
  <c r="G74" i="4" s="1"/>
  <c r="G17" i="6"/>
  <c r="D62" i="4" s="1"/>
  <c r="D64" i="4" s="1"/>
  <c r="F13" i="6"/>
  <c r="D31" i="4" s="1"/>
  <c r="E31" i="4" s="1"/>
  <c r="G31" i="4" s="1"/>
  <c r="G15" i="6"/>
  <c r="D49" i="4" s="1"/>
  <c r="E49" i="4" s="1"/>
  <c r="G49" i="4" s="1"/>
  <c r="G7" i="6"/>
  <c r="D31" i="1" s="1"/>
  <c r="E31" i="1" s="1"/>
  <c r="G31" i="1" s="1"/>
  <c r="D23" i="1"/>
  <c r="E23" i="1" s="1"/>
  <c r="G23" i="1" s="1"/>
  <c r="F4" i="6"/>
  <c r="D8" i="1" s="1"/>
  <c r="G12" i="6"/>
  <c r="D25" i="4" s="1"/>
  <c r="E25" i="4" s="1"/>
  <c r="G25" i="4" s="1"/>
  <c r="F22" i="6"/>
  <c r="D89" i="4" s="1"/>
  <c r="E89" i="4" s="1"/>
  <c r="G25" i="6"/>
  <c r="D110" i="4" s="1"/>
  <c r="E110" i="4" s="1"/>
  <c r="G110" i="4" s="1"/>
  <c r="G6" i="6"/>
  <c r="D24" i="1" s="1"/>
  <c r="E24" i="1" s="1"/>
  <c r="G24" i="1" s="1"/>
  <c r="G14" i="6"/>
  <c r="D40" i="4" s="1"/>
  <c r="E40" i="4" s="1"/>
  <c r="G40" i="4" s="1"/>
  <c r="F18" i="6"/>
  <c r="D67" i="4" s="1"/>
  <c r="E67" i="4" s="1"/>
  <c r="G67" i="4" s="1"/>
  <c r="E14" i="4"/>
  <c r="G14" i="4" s="1"/>
  <c r="G16" i="6"/>
  <c r="D56" i="4" s="1"/>
  <c r="E56" i="4" s="1"/>
  <c r="G56" i="4" s="1"/>
  <c r="G58" i="4" s="1"/>
  <c r="D11" i="4"/>
  <c r="E61" i="4"/>
  <c r="G61" i="4" s="1"/>
  <c r="E103" i="4"/>
  <c r="G103" i="4" s="1"/>
  <c r="D9" i="1"/>
  <c r="E9" i="1" s="1"/>
  <c r="G9" i="1" s="1"/>
  <c r="E109" i="4"/>
  <c r="C39" i="3"/>
  <c r="C40" i="3" s="1"/>
  <c r="C41" i="1"/>
  <c r="F23" i="5"/>
  <c r="G26" i="5"/>
  <c r="G28" i="5" s="1"/>
  <c r="E28" i="5"/>
  <c r="G7" i="5"/>
  <c r="E23" i="5"/>
  <c r="E132" i="4"/>
  <c r="F126" i="4"/>
  <c r="F132" i="4" s="1"/>
  <c r="G102" i="4"/>
  <c r="G78" i="4"/>
  <c r="G66" i="4"/>
  <c r="G60" i="4"/>
  <c r="G47" i="4"/>
  <c r="G38" i="4"/>
  <c r="G7" i="4"/>
  <c r="G11" i="4" s="1"/>
  <c r="E11" i="4"/>
  <c r="G30" i="4"/>
  <c r="G13" i="4"/>
  <c r="G23" i="4"/>
  <c r="G43" i="3"/>
  <c r="G44" i="3" s="1"/>
  <c r="E44" i="3"/>
  <c r="G15" i="3"/>
  <c r="G21" i="3"/>
  <c r="G29" i="1"/>
  <c r="G22" i="1"/>
  <c r="G15" i="1"/>
  <c r="E19" i="3" l="1"/>
  <c r="G19" i="3"/>
  <c r="D19" i="3"/>
  <c r="G13" i="3"/>
  <c r="D82" i="4"/>
  <c r="G82" i="4"/>
  <c r="E82" i="4"/>
  <c r="E100" i="4"/>
  <c r="G20" i="1"/>
  <c r="E20" i="1"/>
  <c r="D20" i="1"/>
  <c r="D106" i="4"/>
  <c r="D100" i="4"/>
  <c r="D76" i="4"/>
  <c r="G34" i="1"/>
  <c r="D34" i="1"/>
  <c r="D52" i="4"/>
  <c r="D21" i="4"/>
  <c r="G52" i="4"/>
  <c r="E52" i="4"/>
  <c r="F89" i="4"/>
  <c r="F92" i="4" s="1"/>
  <c r="F133" i="4" s="1"/>
  <c r="F140" i="4" s="1"/>
  <c r="E34" i="1"/>
  <c r="G27" i="1"/>
  <c r="D36" i="4"/>
  <c r="E27" i="1"/>
  <c r="D13" i="3"/>
  <c r="E13" i="3"/>
  <c r="D112" i="4"/>
  <c r="E21" i="4"/>
  <c r="F26" i="6"/>
  <c r="E28" i="4"/>
  <c r="D27" i="1"/>
  <c r="G28" i="4"/>
  <c r="D28" i="4"/>
  <c r="E70" i="4"/>
  <c r="G70" i="4"/>
  <c r="D70" i="4"/>
  <c r="E29" i="5"/>
  <c r="D45" i="4"/>
  <c r="G21" i="4"/>
  <c r="E58" i="4"/>
  <c r="G106" i="4"/>
  <c r="E36" i="4"/>
  <c r="D58" i="4"/>
  <c r="G26" i="6"/>
  <c r="D13" i="1"/>
  <c r="E8" i="1"/>
  <c r="G8" i="1" s="1"/>
  <c r="D92" i="4"/>
  <c r="E106" i="4"/>
  <c r="G109" i="4"/>
  <c r="G112" i="4" s="1"/>
  <c r="E112" i="4"/>
  <c r="G36" i="4"/>
  <c r="G85" i="4"/>
  <c r="E92" i="4"/>
  <c r="E33" i="3"/>
  <c r="G126" i="4"/>
  <c r="G132" i="4" s="1"/>
  <c r="C47" i="1"/>
  <c r="C45" i="3"/>
  <c r="F29" i="5"/>
  <c r="G20" i="5"/>
  <c r="G23" i="5" s="1"/>
  <c r="E39" i="4"/>
  <c r="G39" i="4" s="1"/>
  <c r="G45" i="4" s="1"/>
  <c r="C45" i="4"/>
  <c r="D40" i="3" l="1"/>
  <c r="D45" i="3" s="1"/>
  <c r="G89" i="4"/>
  <c r="G92" i="4" s="1"/>
  <c r="D41" i="1"/>
  <c r="D47" i="1" s="1"/>
  <c r="D133" i="4"/>
  <c r="D140" i="4" s="1"/>
  <c r="E39" i="3"/>
  <c r="E40" i="3" s="1"/>
  <c r="E45" i="3" s="1"/>
  <c r="F33" i="3"/>
  <c r="F39" i="3" s="1"/>
  <c r="F40" i="3" s="1"/>
  <c r="F45" i="3" s="1"/>
  <c r="F38" i="5" s="1"/>
  <c r="G13" i="1"/>
  <c r="G41" i="1" s="1"/>
  <c r="G47" i="1" s="1"/>
  <c r="E13" i="1"/>
  <c r="E41" i="1" s="1"/>
  <c r="E47" i="1" s="1"/>
  <c r="G29" i="5"/>
  <c r="E45" i="4"/>
  <c r="E62" i="4"/>
  <c r="G62" i="4" s="1"/>
  <c r="G64" i="4" s="1"/>
  <c r="C64" i="4"/>
  <c r="D38" i="5" l="1"/>
  <c r="D34" i="5"/>
  <c r="F34" i="5"/>
  <c r="G33" i="3"/>
  <c r="G39" i="3" s="1"/>
  <c r="G40" i="3" s="1"/>
  <c r="G45" i="3" s="1"/>
  <c r="E64" i="4"/>
  <c r="E72" i="4"/>
  <c r="G72" i="4" s="1"/>
  <c r="G76" i="4" s="1"/>
  <c r="G133" i="4" s="1"/>
  <c r="C76" i="4"/>
  <c r="G34" i="5" l="1"/>
  <c r="C133" i="4"/>
  <c r="C34" i="5" s="1"/>
  <c r="G140" i="4"/>
  <c r="G38" i="5" s="1"/>
  <c r="G40" i="5" s="1"/>
  <c r="E76" i="4"/>
  <c r="E133" i="4" s="1"/>
  <c r="E34" i="5" s="1"/>
  <c r="C140" i="4" l="1"/>
  <c r="C38" i="5" s="1"/>
  <c r="E140" i="4"/>
  <c r="E3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  <author>Pattillo, Chelsea</author>
  </authors>
  <commentList>
    <comment ref="D27" authorId="0" shapeId="0" xr:uid="{F740BFD4-A937-4FEB-A359-C0D1392597FC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03.02</t>
        </r>
      </text>
    </comment>
    <comment ref="D30" authorId="0" shapeId="0" xr:uid="{BE5A31CD-78C4-493B-9C2B-56D0692A576F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03.02 tab 5</t>
        </r>
      </text>
    </comment>
    <comment ref="F32" authorId="0" shapeId="0" xr:uid="{79FAC9A0-BDF1-4020-A66C-0CB62A2D55AA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Accounts
42915
60170
42925</t>
        </r>
      </text>
    </comment>
    <comment ref="F35" authorId="0" shapeId="0" xr:uid="{106B23D0-905B-490B-A128-3829805A34A7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Comes from Chelsea Jewish Lifecare, Inc. MGT-CR schedule 6</t>
        </r>
      </text>
    </comment>
    <comment ref="F36" authorId="0" shapeId="0" xr:uid="{35B6D41C-43A3-4746-95A9-F9A728A675A4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Comes from Chelsea Jewish Lifecare, Inc. MGT-CR schedule 6</t>
        </r>
      </text>
    </comment>
    <comment ref="C51" authorId="1" shapeId="0" xr:uid="{56AA4342-E122-48BF-85FD-8E63C063D856}">
      <text>
        <r>
          <rPr>
            <b/>
            <sz val="9"/>
            <color indexed="81"/>
            <rFont val="Tahoma"/>
            <family val="2"/>
          </rPr>
          <t>Pattillo, Chelsea:</t>
        </r>
        <r>
          <rPr>
            <sz val="9"/>
            <color indexed="81"/>
            <rFont val="Tahoma"/>
            <family val="2"/>
          </rPr>
          <t xml:space="preserve">
w/p 03.01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F7" authorId="0" shapeId="0" xr:uid="{2B3151F7-4191-4F34-B8BB-2A93720812E1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Auto calculated from Sch 7</t>
        </r>
      </text>
    </comment>
  </commentList>
</comments>
</file>

<file path=xl/sharedStrings.xml><?xml version="1.0" encoding="utf-8"?>
<sst xmlns="http://schemas.openxmlformats.org/spreadsheetml/2006/main" count="812" uniqueCount="664">
  <si>
    <t>Schedule 3 Summary</t>
  </si>
  <si>
    <t>Table 1</t>
  </si>
  <si>
    <t>Line #</t>
  </si>
  <si>
    <t>Description</t>
  </si>
  <si>
    <t>GL Amount</t>
  </si>
  <si>
    <t>Reclass</t>
  </si>
  <si>
    <t>Reported Expenses</t>
  </si>
  <si>
    <t>Non-Allowable Expenses and Addbacks</t>
  </si>
  <si>
    <t>Total Allowable Expenses</t>
  </si>
  <si>
    <t>1.100</t>
  </si>
  <si>
    <t>DON - Salaries</t>
  </si>
  <si>
    <t>DON - Benefits</t>
  </si>
  <si>
    <t>DON - Taxes</t>
  </si>
  <si>
    <t>DON Purchased Services - Per Diem</t>
  </si>
  <si>
    <t>DON Purchased Services - Temporary Agency Staff</t>
  </si>
  <si>
    <t>DON Add back</t>
  </si>
  <si>
    <t>Subtotal DON</t>
  </si>
  <si>
    <t>RN - Salaries</t>
  </si>
  <si>
    <t>RN- Benefits</t>
  </si>
  <si>
    <t>RN - Taxes</t>
  </si>
  <si>
    <t>RN - Per Diem</t>
  </si>
  <si>
    <t>RN - Temporary Agency Staff</t>
  </si>
  <si>
    <t>1.200</t>
  </si>
  <si>
    <t>Subtotal RN</t>
  </si>
  <si>
    <t>1.300</t>
  </si>
  <si>
    <t>Subtotal LPN</t>
  </si>
  <si>
    <t>LPN - Salaries</t>
  </si>
  <si>
    <t>LPN- Benefits</t>
  </si>
  <si>
    <t>LPN - Taxes</t>
  </si>
  <si>
    <t>LPN - Per Diem</t>
  </si>
  <si>
    <t>LPN - Temporary Agency Staff</t>
  </si>
  <si>
    <t>1.400</t>
  </si>
  <si>
    <t>CNA - Salaries</t>
  </si>
  <si>
    <t>CNA - Benefits</t>
  </si>
  <si>
    <t>CNA - Taxes</t>
  </si>
  <si>
    <t>CNA - Per Diem</t>
  </si>
  <si>
    <t>CNA - Temporary Agency Staff</t>
  </si>
  <si>
    <t>Subtotal CNA</t>
  </si>
  <si>
    <t>1.500</t>
  </si>
  <si>
    <t>1.600</t>
  </si>
  <si>
    <t>Nurse Aide Training Administration</t>
  </si>
  <si>
    <t>Nursing Education and Training</t>
  </si>
  <si>
    <t>Subtotal Other Nursing Expenses</t>
  </si>
  <si>
    <t xml:space="preserve">Subtotal Total Nursing </t>
  </si>
  <si>
    <t>Less - Nursing Recoverable Income</t>
  </si>
  <si>
    <t>1.700</t>
  </si>
  <si>
    <t>Nursing &amp; Director Recoverable Income</t>
  </si>
  <si>
    <t>Nurses Aid Training Receoverable Income</t>
  </si>
  <si>
    <t>Subtotal Nursing &amp; DON Recoverable Income</t>
  </si>
  <si>
    <t>Subtotal Net Nursing Expenses Including Recoverable Income</t>
  </si>
  <si>
    <t>Table 2</t>
  </si>
  <si>
    <t>Admin - Salaries</t>
  </si>
  <si>
    <t>Admin - Benefits</t>
  </si>
  <si>
    <t>Admin - Taxes</t>
  </si>
  <si>
    <t xml:space="preserve">Admin Purchased Services </t>
  </si>
  <si>
    <t>Officers Compensation</t>
  </si>
  <si>
    <t>Management Company Admin Add back</t>
  </si>
  <si>
    <t>2.100</t>
  </si>
  <si>
    <t>Subtotal Admin</t>
  </si>
  <si>
    <t>2.200</t>
  </si>
  <si>
    <t>Clerical - Salaries</t>
  </si>
  <si>
    <t>Clerical - Benefits</t>
  </si>
  <si>
    <t>Clerical - Taxes</t>
  </si>
  <si>
    <t>Clerical Purchased Services</t>
  </si>
  <si>
    <t>Subtotal Clerical</t>
  </si>
  <si>
    <t>Electronic Data Processing, Payroll, Bookkeeping</t>
  </si>
  <si>
    <t>Office Supplies</t>
  </si>
  <si>
    <t xml:space="preserve">Other Telecommunications </t>
  </si>
  <si>
    <t>Telecommunications - internet, phone</t>
  </si>
  <si>
    <t>Travel - conventions and meetings</t>
  </si>
  <si>
    <t>Advertising - help wanted</t>
  </si>
  <si>
    <t>Licenses and Dues</t>
  </si>
  <si>
    <t>Continuing Professional Education / training and devel</t>
  </si>
  <si>
    <t>Accounting Services</t>
  </si>
  <si>
    <t>Insurance - malpractice and general liability</t>
  </si>
  <si>
    <t>Insurance - department of unemployment</t>
  </si>
  <si>
    <t>Other A&amp;G expenses</t>
  </si>
  <si>
    <t>Non-allowable A&amp;G</t>
  </si>
  <si>
    <t>Realty Company Other Expenses Add back</t>
  </si>
  <si>
    <t>Management Company Allocated A&amp;G Expenses</t>
  </si>
  <si>
    <t>Management Company Allocated Fixed Cost Expenses</t>
  </si>
  <si>
    <t>2.300</t>
  </si>
  <si>
    <t>Subtotal Other A&amp;G</t>
  </si>
  <si>
    <t>2.400</t>
  </si>
  <si>
    <t>Subtotal Total A&amp;G Expenses Before Recoverable Income</t>
  </si>
  <si>
    <t>Less - Administrative &amp; General Recoverable Income</t>
  </si>
  <si>
    <t>A&amp;G Recoverable Income</t>
  </si>
  <si>
    <t>2.500</t>
  </si>
  <si>
    <t>Subtotal A&amp;G General Recoverable Income</t>
  </si>
  <si>
    <t>Total Net Administrative &amp; General After Recoverable</t>
  </si>
  <si>
    <t>Detail of Other A&amp;G Expenses</t>
  </si>
  <si>
    <t>Amount</t>
  </si>
  <si>
    <t>2A.1</t>
  </si>
  <si>
    <t>2A.100</t>
  </si>
  <si>
    <t>Subtotal Other A&amp;G Expenses</t>
  </si>
  <si>
    <t>2B.1</t>
  </si>
  <si>
    <t>2B.2</t>
  </si>
  <si>
    <t>2B.3</t>
  </si>
  <si>
    <t>2B.4</t>
  </si>
  <si>
    <t>2B.5</t>
  </si>
  <si>
    <t>2B.6</t>
  </si>
  <si>
    <t>2B.7</t>
  </si>
  <si>
    <t>2B.8</t>
  </si>
  <si>
    <t>2B.9</t>
  </si>
  <si>
    <t>2B.10</t>
  </si>
  <si>
    <t>2B.11</t>
  </si>
  <si>
    <t>2B.12</t>
  </si>
  <si>
    <t>2B.13</t>
  </si>
  <si>
    <t>2B.14</t>
  </si>
  <si>
    <t>2B.15</t>
  </si>
  <si>
    <t>2B.16</t>
  </si>
  <si>
    <t>2B.17</t>
  </si>
  <si>
    <t>2B.18</t>
  </si>
  <si>
    <t>2B.100</t>
  </si>
  <si>
    <t>Legal Other</t>
  </si>
  <si>
    <t>Management Consultants</t>
  </si>
  <si>
    <t>Bad Debt Expense</t>
  </si>
  <si>
    <t>User Fee Assessment</t>
  </si>
  <si>
    <t>Other Non Allowable A&amp;G Expenses</t>
  </si>
  <si>
    <t>Detail of Non-Allowable A&amp;G</t>
  </si>
  <si>
    <t>Table 3</t>
  </si>
  <si>
    <t>3.100</t>
  </si>
  <si>
    <t>Staff Development Coordinator - Salaries</t>
  </si>
  <si>
    <t>Staff Development Coordinator - Benefits</t>
  </si>
  <si>
    <t>Staff Development Coordinator - Taxes</t>
  </si>
  <si>
    <t>Subtotal Staff Development Coordinator</t>
  </si>
  <si>
    <t>Plant - Salaries</t>
  </si>
  <si>
    <t>Plant - Benefits</t>
  </si>
  <si>
    <t>Plant  - Taxes</t>
  </si>
  <si>
    <t>Staff Development Coordinator Purchased Services</t>
  </si>
  <si>
    <t>Plant Purchased Services</t>
  </si>
  <si>
    <t>Plant Supplies and Expense</t>
  </si>
  <si>
    <t>Plant Utilities</t>
  </si>
  <si>
    <t>Plant Repairs</t>
  </si>
  <si>
    <t>REA-CR Utilities/Plant Operations Add back</t>
  </si>
  <si>
    <t>Dietician - Salaries</t>
  </si>
  <si>
    <t>Dietician- Benefits</t>
  </si>
  <si>
    <t>Dietician - Taxes</t>
  </si>
  <si>
    <t>Dietician Purchased Services</t>
  </si>
  <si>
    <t>Dietician Add back</t>
  </si>
  <si>
    <t>Subtotal Dietician</t>
  </si>
  <si>
    <t>Subtotal Plant</t>
  </si>
  <si>
    <t>3.300</t>
  </si>
  <si>
    <t>3.200</t>
  </si>
  <si>
    <t>Dietary - Salaries</t>
  </si>
  <si>
    <t>Dietary - Benefits</t>
  </si>
  <si>
    <t>Dietary - Taxes</t>
  </si>
  <si>
    <t>Dietary Food</t>
  </si>
  <si>
    <t>Dietary Purchased Services</t>
  </si>
  <si>
    <t>Dietary Supplies and Expenses</t>
  </si>
  <si>
    <t>3.400</t>
  </si>
  <si>
    <t>Subtotal Dietary</t>
  </si>
  <si>
    <t>3.500</t>
  </si>
  <si>
    <t>Housekeeping/Laundry - Salaries</t>
  </si>
  <si>
    <t>Housekeeping/Laundry - Benefits</t>
  </si>
  <si>
    <t>Housekeeping/Laundry - Taxes</t>
  </si>
  <si>
    <t>Housekeeping/Laundry Purchased Services</t>
  </si>
  <si>
    <t>Housekeeping/Laundry Linen and Bedding</t>
  </si>
  <si>
    <t>Housekeeping/Laundry Supplies and Expenses</t>
  </si>
  <si>
    <t>Housekeeping/Laundry Special Cleaning</t>
  </si>
  <si>
    <t>Subtotal Housekeeping/Laundry</t>
  </si>
  <si>
    <t>3.600</t>
  </si>
  <si>
    <t>QA - Salaries</t>
  </si>
  <si>
    <t>QA - Benefits</t>
  </si>
  <si>
    <t>QA - Taxes</t>
  </si>
  <si>
    <t>QA Purchased Services</t>
  </si>
  <si>
    <t>QA Professional Addback</t>
  </si>
  <si>
    <t>Subtotal Quality Assurance</t>
  </si>
  <si>
    <t>3.700</t>
  </si>
  <si>
    <t>Unit Clerk &amp; Medical Recrods - Salaries</t>
  </si>
  <si>
    <t>Unit Clerk &amp; Medical Records - Benefits</t>
  </si>
  <si>
    <t>Unit Clerk &amp; Medical Records - Taxes</t>
  </si>
  <si>
    <t>Unit Clerk &amp; Medical Records Purchased Services</t>
  </si>
  <si>
    <t>Subtotal Unit Clerk &amp; Medical Records</t>
  </si>
  <si>
    <t>3.800</t>
  </si>
  <si>
    <t>MMQ - Salaries</t>
  </si>
  <si>
    <t>MMQ - Benefits</t>
  </si>
  <si>
    <t>MMQ - Taxes</t>
  </si>
  <si>
    <t>MMQ Purchased Services</t>
  </si>
  <si>
    <t>Subtotal MMQ Evaluation Nurse/MDS Coordinator</t>
  </si>
  <si>
    <t>3.900</t>
  </si>
  <si>
    <t>Behavioral Health - Salaries</t>
  </si>
  <si>
    <t>Behavioral Health - Benefits</t>
  </si>
  <si>
    <t>Behavioral Health - Taxes</t>
  </si>
  <si>
    <t>Behavioral Health Purchased Services</t>
  </si>
  <si>
    <t>Subtotal Behavioral Health Specialist</t>
  </si>
  <si>
    <t>Social Services - Salaries</t>
  </si>
  <si>
    <t>Social Services - Benefits</t>
  </si>
  <si>
    <t>Social Services - Taxes</t>
  </si>
  <si>
    <t>Social Services Purchased Services</t>
  </si>
  <si>
    <t>Subtotal Social Services Worker</t>
  </si>
  <si>
    <t>3.1000</t>
  </si>
  <si>
    <t>3.1100</t>
  </si>
  <si>
    <t>Interpreters - Salaries</t>
  </si>
  <si>
    <t>Interpreters - Benefits</t>
  </si>
  <si>
    <t>Interpreters - Taxes</t>
  </si>
  <si>
    <t>Interpreters Purchased Services</t>
  </si>
  <si>
    <t>Subtotal Interpreters</t>
  </si>
  <si>
    <t>Indirect Restorative Therapy - Salaries</t>
  </si>
  <si>
    <t>Indirect Restorative Therapy - Benefits</t>
  </si>
  <si>
    <t>Indirect Restorative Therapy - Taxes</t>
  </si>
  <si>
    <t>Indirect Restorative Therapy - Consultants</t>
  </si>
  <si>
    <t>Direct Restorative Therapy - Salaries</t>
  </si>
  <si>
    <t>Direct Restorative Therapy - Benefits</t>
  </si>
  <si>
    <t>Direct Restorative Therapy - Consultants</t>
  </si>
  <si>
    <t>Indirect Restorative Add Back</t>
  </si>
  <si>
    <t>3.1200</t>
  </si>
  <si>
    <t>3.1300</t>
  </si>
  <si>
    <t>Recreational Therapy/Activities - Salaries</t>
  </si>
  <si>
    <t>Recreational Therapy/Activities - Benefits</t>
  </si>
  <si>
    <t>Recreational Therapy/Activities - Taxes</t>
  </si>
  <si>
    <t>Recreational Therapy/Activities - Purchased Services</t>
  </si>
  <si>
    <t>Recreational Therapy/Activities Supplies and Expenses</t>
  </si>
  <si>
    <t>Recreational Therapy/Activities Transportation</t>
  </si>
  <si>
    <t>Subtotal Restorative Therapy</t>
  </si>
  <si>
    <t>Subtotal Recreational Therapy/Activities</t>
  </si>
  <si>
    <t>3.1400</t>
  </si>
  <si>
    <t>Subtotal Resident Care Assistant</t>
  </si>
  <si>
    <t>Resident Care Assistant - Salaries</t>
  </si>
  <si>
    <t>Resident Care Assistant - Benefits</t>
  </si>
  <si>
    <t>Resident Care Assistant - Taxes</t>
  </si>
  <si>
    <t>Resident Care Assistant - Purchased Services</t>
  </si>
  <si>
    <t>3.1500</t>
  </si>
  <si>
    <t>Security - Salaries</t>
  </si>
  <si>
    <t>Security - Benefits</t>
  </si>
  <si>
    <t>Security - Taxes</t>
  </si>
  <si>
    <t>Security - Purchased Services</t>
  </si>
  <si>
    <t>Subtotal Security</t>
  </si>
  <si>
    <t>Travel Motor Vehicle Expense</t>
  </si>
  <si>
    <t>Variable Other Required Education</t>
  </si>
  <si>
    <t>Variable Job Related Education</t>
  </si>
  <si>
    <t xml:space="preserve">Insurance </t>
  </si>
  <si>
    <t>Physician Services - Medical Director</t>
  </si>
  <si>
    <t>Physician Services - Advisory Physician</t>
  </si>
  <si>
    <t>Physician Services - Utilization Review Committee</t>
  </si>
  <si>
    <t>Physician Services Employee Physicals</t>
  </si>
  <si>
    <t>Physician Services Other</t>
  </si>
  <si>
    <t>Legend Drugs</t>
  </si>
  <si>
    <t>Personal Protective Equipment</t>
  </si>
  <si>
    <t>House Supplies Not Resold</t>
  </si>
  <si>
    <t>House Supplies Resold to Private Residents</t>
  </si>
  <si>
    <t>House Supplies Resold to Public Residents</t>
  </si>
  <si>
    <t>Pharmacy Consultant</t>
  </si>
  <si>
    <t>Subtotal Other Variable Expenses</t>
  </si>
  <si>
    <t>3.1600</t>
  </si>
  <si>
    <t>3.1700</t>
  </si>
  <si>
    <t>Subtotal Total Variable Expenses Before Recoverable Income</t>
  </si>
  <si>
    <t>Less Variable Recoverable Income</t>
  </si>
  <si>
    <t>3.1800</t>
  </si>
  <si>
    <t>Vending Machine Income</t>
  </si>
  <si>
    <t>Laundry Income</t>
  </si>
  <si>
    <t>Other Variable Recoverable Income</t>
  </si>
  <si>
    <t>Subtotal Variable Recoverable Income</t>
  </si>
  <si>
    <t>Total Net Variable Expenses Including Recoverable Income</t>
  </si>
  <si>
    <t>Table 4</t>
  </si>
  <si>
    <t>4.100</t>
  </si>
  <si>
    <t>Depreciation Expense</t>
  </si>
  <si>
    <t>LT Interest Expense SNF -CR</t>
  </si>
  <si>
    <t>LT Interest Expense REA-CR</t>
  </si>
  <si>
    <t>MA Corp Excise Tax - Non income Portion SNF-CR</t>
  </si>
  <si>
    <t>MA Corp Excise Tax - Non income Portion REA- CR</t>
  </si>
  <si>
    <t>Building Insurance Expense SNF -CR</t>
  </si>
  <si>
    <t>Building Insurance Expense REA -CR</t>
  </si>
  <si>
    <t>Real Estate Expense SNF -CR</t>
  </si>
  <si>
    <t>Real Estate Expense REA -CR</t>
  </si>
  <si>
    <t>Other Fixed Cost Expenses SNF -CR</t>
  </si>
  <si>
    <t>Other Fixed Cost Expenses REA -CR</t>
  </si>
  <si>
    <t>Subtotal Total Capital &amp; Fixed Costs Expenses</t>
  </si>
  <si>
    <t>Personal Property Tax Expense SNF-CR</t>
  </si>
  <si>
    <t>Personal Property Tax Expense REA-CR</t>
  </si>
  <si>
    <t>Less Capital &amp; Fixed Cost Expense Recoverable Income</t>
  </si>
  <si>
    <t>4.200</t>
  </si>
  <si>
    <t>Fixed Cost Recoverable Income SNF-CR</t>
  </si>
  <si>
    <t>Fixed Cost Recoverable Income REA-CR</t>
  </si>
  <si>
    <t>Subtotal Capital &amp; Fixed Cost Recoverable Income</t>
  </si>
  <si>
    <t>400</t>
  </si>
  <si>
    <t>Total Net Capital &amp; Fixed Cost Expenses</t>
  </si>
  <si>
    <t>Table 5</t>
  </si>
  <si>
    <t>Total Combined Expenses Before Recoverable Income</t>
  </si>
  <si>
    <t>Table 6</t>
  </si>
  <si>
    <t>Total Combined Expenses Net of Recoverable Income</t>
  </si>
  <si>
    <t>Real Property Rent Expense</t>
  </si>
  <si>
    <t>Fines, Late Fees, Penalties, Including Interest</t>
  </si>
  <si>
    <t>Licenses and Dues: Not Related to Patient Care</t>
  </si>
  <si>
    <t>Professional Services</t>
  </si>
  <si>
    <t>Miscellaneous Expense</t>
  </si>
  <si>
    <t>2A.2</t>
  </si>
  <si>
    <t>2A.3</t>
  </si>
  <si>
    <t>Advertising - Marketing</t>
  </si>
  <si>
    <t>Accounting - Appeal Service</t>
  </si>
  <si>
    <t>Legal - Appeal Service and DALA Filing Fees</t>
  </si>
  <si>
    <t>Legal - Resident Care</t>
  </si>
  <si>
    <t>Key Person Insurance</t>
  </si>
  <si>
    <t>Management Company Fees</t>
  </si>
  <si>
    <t>Interest on Working Capital</t>
  </si>
  <si>
    <t>State and Federal Income Taxes</t>
  </si>
  <si>
    <t>Pre-Opening Expenses</t>
  </si>
  <si>
    <t>Salaries</t>
  </si>
  <si>
    <t>Director of Nursing</t>
  </si>
  <si>
    <t>Registered Nurses</t>
  </si>
  <si>
    <t>Licensed Practical Nurses</t>
  </si>
  <si>
    <t>Certified Nurses Aide</t>
  </si>
  <si>
    <t>Administration</t>
  </si>
  <si>
    <t>Clerical Staff</t>
  </si>
  <si>
    <t>Staff Development Coordinator</t>
  </si>
  <si>
    <t>Plant</t>
  </si>
  <si>
    <t>Dietician</t>
  </si>
  <si>
    <t>Dietary</t>
  </si>
  <si>
    <t>Housekeeping/Laundry</t>
  </si>
  <si>
    <t>Quality Assurance</t>
  </si>
  <si>
    <t>Unit Clerk &amp; Medical Records</t>
  </si>
  <si>
    <t>MMQ/MDS</t>
  </si>
  <si>
    <t>Behavioral Health Specialist</t>
  </si>
  <si>
    <t>Social Service Worker</t>
  </si>
  <si>
    <t>Interpreters</t>
  </si>
  <si>
    <t>Indirect Restorative Therapy</t>
  </si>
  <si>
    <t>Direct Restorative Therapy</t>
  </si>
  <si>
    <t>Recreational Therapy/Activites</t>
  </si>
  <si>
    <t>Resident Care Assistant</t>
  </si>
  <si>
    <t>Security</t>
  </si>
  <si>
    <t>Department</t>
  </si>
  <si>
    <t>Benefits</t>
  </si>
  <si>
    <t>Taxes</t>
  </si>
  <si>
    <t xml:space="preserve"> </t>
  </si>
  <si>
    <t>Chelsea Jewish Nursing Home, Katzman Center for Living</t>
  </si>
  <si>
    <t>SH:Table 1</t>
  </si>
  <si>
    <t>$A$3</t>
  </si>
  <si>
    <t xml:space="preserve"> cw_clp("clp13")</t>
  </si>
  <si>
    <t>$C$7</t>
  </si>
  <si>
    <t xml:space="preserve"> cw_grp("5","BR","S3L1.01C1")</t>
  </si>
  <si>
    <t>$C$8</t>
  </si>
  <si>
    <t xml:space="preserve"> cw_grp("5","BR","S3L1.02C1")</t>
  </si>
  <si>
    <t>$C$9</t>
  </si>
  <si>
    <t xml:space="preserve"> cw_grp("5","BR","S3L1.03C1")</t>
  </si>
  <si>
    <t>$C$10</t>
  </si>
  <si>
    <t xml:space="preserve"> cw_grp("5","BR","S3L1.04C1")</t>
  </si>
  <si>
    <t>$C$11</t>
  </si>
  <si>
    <t xml:space="preserve"> cw_grp("5","BR","S3L1.05C1")</t>
  </si>
  <si>
    <t>$C$12</t>
  </si>
  <si>
    <t xml:space="preserve"> cw_grp("5","BR","S3L1.06C1")</t>
  </si>
  <si>
    <t>$C$15</t>
  </si>
  <si>
    <t xml:space="preserve"> cw_grp("5","BR","S3L1.07C1")</t>
  </si>
  <si>
    <t>$C$16</t>
  </si>
  <si>
    <t xml:space="preserve"> cw_grp("5","BR","S3L1.08C1")</t>
  </si>
  <si>
    <t>$C$17</t>
  </si>
  <si>
    <t xml:space="preserve"> cw_grp("5","BR","S3L1.09C1")</t>
  </si>
  <si>
    <t>$C$18</t>
  </si>
  <si>
    <t xml:space="preserve"> cw_grp("5","BR","S3L1.10C1")</t>
  </si>
  <si>
    <t>$C$19</t>
  </si>
  <si>
    <t xml:space="preserve"> cw_grp("5","BR","S3L1.11C1")</t>
  </si>
  <si>
    <t>$C$22</t>
  </si>
  <si>
    <t xml:space="preserve"> cw_grp("5","BR","S3L1.12C1")</t>
  </si>
  <si>
    <t>$C$23</t>
  </si>
  <si>
    <t xml:space="preserve"> cw_grp("5","BR","S3L1.13C1")</t>
  </si>
  <si>
    <t>$C$24</t>
  </si>
  <si>
    <t xml:space="preserve"> cw_grp("5","BR","S3L1.14C1")</t>
  </si>
  <si>
    <t>$C$25</t>
  </si>
  <si>
    <t xml:space="preserve"> cw_grp("5","BR","S3L1.15C1")</t>
  </si>
  <si>
    <t>$C$26</t>
  </si>
  <si>
    <t xml:space="preserve"> cw_grp("5","BR","S3L1.16C1")</t>
  </si>
  <si>
    <t>$C$29</t>
  </si>
  <si>
    <t xml:space="preserve"> cw_grp("5","BR","S3L1.17C1")</t>
  </si>
  <si>
    <t>$C$30</t>
  </si>
  <si>
    <t xml:space="preserve"> cw_grp("5","BR","S3L1.18C1")</t>
  </si>
  <si>
    <t>$C$31</t>
  </si>
  <si>
    <t xml:space="preserve"> cw_grp("5","BR","S3L1.19C1")</t>
  </si>
  <si>
    <t>$C$32</t>
  </si>
  <si>
    <t xml:space="preserve"> cw_grp("5","BR","S3L1.20C1")</t>
  </si>
  <si>
    <t>$C$33</t>
  </si>
  <si>
    <t xml:space="preserve"> cw_grp("5","BR","S3L1.21C1")</t>
  </si>
  <si>
    <t>$C$36</t>
  </si>
  <si>
    <t xml:space="preserve"> cw_grp("5","BR","S3L1.22C1")</t>
  </si>
  <si>
    <t>$C$37</t>
  </si>
  <si>
    <t xml:space="preserve"> cw_grp("5","BR","S3L1.23C1")</t>
  </si>
  <si>
    <t>$A$1</t>
  </si>
  <si>
    <t xml:space="preserve"> cw_clp("clp2")</t>
  </si>
  <si>
    <t>SH:Table 2</t>
  </si>
  <si>
    <t xml:space="preserve"> cw_grp("5","BR","S3L2.01C1")</t>
  </si>
  <si>
    <t xml:space="preserve"> cw_grp("5","BR","S3L2.02C1")</t>
  </si>
  <si>
    <t xml:space="preserve"> cw_grp("5","BR","S3L2.03C1")</t>
  </si>
  <si>
    <t xml:space="preserve"> cw_grp("5","BR","S3L2.04C1")</t>
  </si>
  <si>
    <t xml:space="preserve"> cw_grp("5","BR","S3L2.05C1")</t>
  </si>
  <si>
    <t xml:space="preserve"> cw_grp("5","BR","S3L2.07C1")</t>
  </si>
  <si>
    <t xml:space="preserve"> cw_grp("5","BR","S3L2.08C1")</t>
  </si>
  <si>
    <t xml:space="preserve"> cw_grp("5","BR","S3L2.09C1")</t>
  </si>
  <si>
    <t xml:space="preserve"> cw_grp("5","BR","S3L2.10C1")</t>
  </si>
  <si>
    <t>$C$21</t>
  </si>
  <si>
    <t xml:space="preserve"> cw_grp("5","BR","S3L2.11C1")</t>
  </si>
  <si>
    <t xml:space="preserve"> cw_grp("5","BR","S3L2.12C1")</t>
  </si>
  <si>
    <t xml:space="preserve"> cw_grp("5","BR","S3L2.13C1")</t>
  </si>
  <si>
    <t xml:space="preserve"> cw_grp("5","BR","S3L2.14C1")</t>
  </si>
  <si>
    <t xml:space="preserve"> cw_grp("5","BR","S3L2.15C1")</t>
  </si>
  <si>
    <t xml:space="preserve"> cw_grp("5","BR","S3L2.16C1")</t>
  </si>
  <si>
    <t>$C$27</t>
  </si>
  <si>
    <t xml:space="preserve"> cw_grp("5","BR","S3L2.17C1")</t>
  </si>
  <si>
    <t>$C$28</t>
  </si>
  <si>
    <t xml:space="preserve"> cw_grp("5","BR","S3L2.18C1")</t>
  </si>
  <si>
    <t xml:space="preserve"> cw_grp("5","BR","S3L2.19C1")</t>
  </si>
  <si>
    <t xml:space="preserve"> cw_grp("5","BR","S3L2.20C1")</t>
  </si>
  <si>
    <t xml:space="preserve"> cw_grp("5","BR","S3L2.21C1")</t>
  </si>
  <si>
    <t xml:space="preserve"> cw_grp("5","BR","S3L2.22C1.   A")+cw_grp("5","BR","S3L2.22C1.   B")+cw_grp("5","BR","S3L2.22C1.   C")+cw_grp("5","BR","S3L2.22C1.   D")</t>
  </si>
  <si>
    <t>$F$32</t>
  </si>
  <si>
    <t xml:space="preserve"> cw_act("BR","42915")+cw_act("BR","60170")+cw_act("BR","42925")</t>
  </si>
  <si>
    <t xml:space="preserve"> cw_grp("5","BR","S3L2.23C1.   A")+cw_grp("5","BR","S3L2.23C1.   B")+cw_grp("5","BR","S3L2.23C1.   C")+cw_grp("5","BR","S3L2.23C1.   D")+cw_grp("5","BR","S3L2.23C1.   E")+cw_grp("5","BR","S3L2.23C1.   F")+cw_grp("5","BR","S3L2.23C1.   G")+cw_grp("5","BR","S3L2.23C1.   H")+cw_grp("5","BR","S3L2.23C1.   I")+cw_grp("5","BR","S3L2.23C1.   J")+cw_grp("5","BR","S3L2.23C1.   K")+cw_grp("5","BR","S3L2.23C1.   L")+cw_grp("5","BR","S3L2.23C1.   M")+cw_grp("5","BR","S3L2.23C1.   N")+cw_grp("5","BR","S3L2.23C1.   O")+cw_grp("5","BR","S3L2.23C1.   P")</t>
  </si>
  <si>
    <t>$C$34</t>
  </si>
  <si>
    <t xml:space="preserve"> cw_grp("5","BR","S3L2.24C1")</t>
  </si>
  <si>
    <t>$C$35</t>
  </si>
  <si>
    <t xml:space="preserve"> cw_grp("5","BR","S3L2.25C1")</t>
  </si>
  <si>
    <t xml:space="preserve"> cw_grp("5","BR","S3L2.26C1")</t>
  </si>
  <si>
    <t>$C$51</t>
  </si>
  <si>
    <t xml:space="preserve"> cw_grp("5","BR","S3L2.22C1.   A")</t>
  </si>
  <si>
    <t>$C$52</t>
  </si>
  <si>
    <t xml:space="preserve"> cw_grp("5","BR","S3L2.22C1.   B")</t>
  </si>
  <si>
    <t>$C$57</t>
  </si>
  <si>
    <t xml:space="preserve"> cw_grp("5","BR","S3L2.23C1.   A")</t>
  </si>
  <si>
    <t>$C$58</t>
  </si>
  <si>
    <t xml:space="preserve"> cw_grp("5","BR","S3L2.23C1.   B")</t>
  </si>
  <si>
    <t>$C$59</t>
  </si>
  <si>
    <t xml:space="preserve"> cw_grp("5","BR","S3L2.23C1.   C")</t>
  </si>
  <si>
    <t>$C$60</t>
  </si>
  <si>
    <t xml:space="preserve"> cw_grp("5","BR","S3L2.23C1.   D")</t>
  </si>
  <si>
    <t>$C$61</t>
  </si>
  <si>
    <t xml:space="preserve"> cw_grp("5","BR","S3L2.23C1.   E")</t>
  </si>
  <si>
    <t>$C$62</t>
  </si>
  <si>
    <t xml:space="preserve"> cw_grp("5","BR","S3L2.23C1.   F")</t>
  </si>
  <si>
    <t>$C$63</t>
  </si>
  <si>
    <t xml:space="preserve"> cw_grp("5","BR","S3L2.23C1.   G")</t>
  </si>
  <si>
    <t>$C$64</t>
  </si>
  <si>
    <t xml:space="preserve"> cw_grp("5","BR","S3L2.23C1.   H")</t>
  </si>
  <si>
    <t>$C$65</t>
  </si>
  <si>
    <t xml:space="preserve"> cw_grp("5","BR","S3L2.23C1.   I")</t>
  </si>
  <si>
    <t>$C$66</t>
  </si>
  <si>
    <t xml:space="preserve"> cw_grp("5","BR","S3L2.23C1.   J")</t>
  </si>
  <si>
    <t>$C$67</t>
  </si>
  <si>
    <t xml:space="preserve"> cw_grp("5","BR","S3L2.23C1.   K")</t>
  </si>
  <si>
    <t>$C$68</t>
  </si>
  <si>
    <t xml:space="preserve"> cw_grp("5","BR","S3L2.23C1.   L")</t>
  </si>
  <si>
    <t>$C$69</t>
  </si>
  <si>
    <t xml:space="preserve"> cw_grp("5","BR","S3L2.23C1.   M")</t>
  </si>
  <si>
    <t>$C$70</t>
  </si>
  <si>
    <t xml:space="preserve"> cw_grp("5","BR","S3L2.23C1.   N")</t>
  </si>
  <si>
    <t>$C$71</t>
  </si>
  <si>
    <t xml:space="preserve"> cw_grp("5","BR","S3L2.23C1.   O")</t>
  </si>
  <si>
    <t>$C$72</t>
  </si>
  <si>
    <t xml:space="preserve"> cw_grp("5","BR","S3L2.23C1.   P")</t>
  </si>
  <si>
    <t>SH:Table 3</t>
  </si>
  <si>
    <t xml:space="preserve"> cw_grp("5","BR","S3L3.01C1")</t>
  </si>
  <si>
    <t xml:space="preserve"> cw_grp("5","BR","S3L3.02C1")</t>
  </si>
  <si>
    <t xml:space="preserve"> cw_grp("5","BR","S3L3.03C1")</t>
  </si>
  <si>
    <t xml:space="preserve"> cw_grp("5","BR","S3L3.04C1")</t>
  </si>
  <si>
    <t>$C$13</t>
  </si>
  <si>
    <t xml:space="preserve"> cw_grp("5","BR","S3L3.05C1")</t>
  </si>
  <si>
    <t>$C$14</t>
  </si>
  <si>
    <t xml:space="preserve"> cw_grp("5","BR","S3L3.06C1")</t>
  </si>
  <si>
    <t xml:space="preserve"> cw_grp("5","BR","S3L3.07C1")</t>
  </si>
  <si>
    <t xml:space="preserve"> cw_grp("5","BR","S3L3.08C1")</t>
  </si>
  <si>
    <t xml:space="preserve"> cw_grp("5","BR","S3L3.09C1")</t>
  </si>
  <si>
    <t xml:space="preserve"> cw_grp("5","BR","S3L3.10C1")</t>
  </si>
  <si>
    <t xml:space="preserve"> cw_grp("5","BR","S3L3.11C1")</t>
  </si>
  <si>
    <t xml:space="preserve"> cw_grp("5","BR","S3L3.13C1")</t>
  </si>
  <si>
    <t xml:space="preserve"> cw_grp("5","BR","S3L3.14C1")</t>
  </si>
  <si>
    <t xml:space="preserve"> cw_grp("5","BR","S3L3.15C1")</t>
  </si>
  <si>
    <t xml:space="preserve"> cw_grp("5","BR","S3L3.16C1")</t>
  </si>
  <si>
    <t xml:space="preserve"> cw_grp("5","BR","S3L3.18C1")</t>
  </si>
  <si>
    <t xml:space="preserve"> cw_grp("5","BR","S3L3.19C1")</t>
  </si>
  <si>
    <t xml:space="preserve"> cw_grp("5","BR","S3L3.20C1")</t>
  </si>
  <si>
    <t xml:space="preserve"> cw_grp("5","BR","S3L3.21C1")</t>
  </si>
  <si>
    <t xml:space="preserve"> cw_grp("5","BR","S3L3.22C1")</t>
  </si>
  <si>
    <t xml:space="preserve"> cw_grp("5","BR","S3L3.23C1")</t>
  </si>
  <si>
    <t>$C$38</t>
  </si>
  <si>
    <t xml:space="preserve"> cw_grp("5","BR","S3L3.24C1")</t>
  </si>
  <si>
    <t>$C$39</t>
  </si>
  <si>
    <t xml:space="preserve"> cw_grp("5","BR","S3L3.25C1")</t>
  </si>
  <si>
    <t>$C$40</t>
  </si>
  <si>
    <t xml:space="preserve"> cw_grp("5","BR","S3L3.26C1")</t>
  </si>
  <si>
    <t>$C$41</t>
  </si>
  <si>
    <t xml:space="preserve"> cw_grp("5","BR","S3L3.27C1")</t>
  </si>
  <si>
    <t>$C$42</t>
  </si>
  <si>
    <t xml:space="preserve"> cw_grp("5","BR","S3L3.28C1")</t>
  </si>
  <si>
    <t>$C$43</t>
  </si>
  <si>
    <t xml:space="preserve"> cw_grp("5","BR","S3L3.29C1")</t>
  </si>
  <si>
    <t>$C$44</t>
  </si>
  <si>
    <t xml:space="preserve"> cw_grp("5","BR","S3L3.30C1")</t>
  </si>
  <si>
    <t>$C$47</t>
  </si>
  <si>
    <t xml:space="preserve"> cw_grp("5","BR","S3L3.31C1")</t>
  </si>
  <si>
    <t>$C$48</t>
  </si>
  <si>
    <t xml:space="preserve"> cw_grp("5","BR","S3L3.32C1")</t>
  </si>
  <si>
    <t>$C$49</t>
  </si>
  <si>
    <t xml:space="preserve"> cw_grp("5","BR","S3L3.33C1")</t>
  </si>
  <si>
    <t>$C$50</t>
  </si>
  <si>
    <t xml:space="preserve"> cw_grp("5","BR","S3L3.34C1")</t>
  </si>
  <si>
    <t>$C$54</t>
  </si>
  <si>
    <t xml:space="preserve"> cw_grp("5","BR","S3L3.36C1")</t>
  </si>
  <si>
    <t>$C$55</t>
  </si>
  <si>
    <t xml:space="preserve"> cw_grp("5","BR","S3L3.37C1")</t>
  </si>
  <si>
    <t>$C$56</t>
  </si>
  <si>
    <t xml:space="preserve"> cw_grp("5","BR","S3L3.38C1")</t>
  </si>
  <si>
    <t xml:space="preserve"> cw_grp("5","BR","S3L3.39C1")</t>
  </si>
  <si>
    <t xml:space="preserve"> cw_grp("5","BR","S3L3.40C1")</t>
  </si>
  <si>
    <t xml:space="preserve"> cw_grp("5","BR","S3L3.41C1")</t>
  </si>
  <si>
    <t xml:space="preserve"> cw_grp("5","BR","S3L3.42C1")</t>
  </si>
  <si>
    <t xml:space="preserve"> cw_grp("5","BR","S3L3.43C1")</t>
  </si>
  <si>
    <t xml:space="preserve"> cw_grp("5","BR","S3L3.44C1")</t>
  </si>
  <si>
    <t xml:space="preserve"> cw_grp("5","BR","S3L3.45C1")</t>
  </si>
  <si>
    <t xml:space="preserve"> cw_grp("5","BR","S3L3.46C1")</t>
  </si>
  <si>
    <t xml:space="preserve"> cw_grp("5","BR","S3L3.47C1")</t>
  </si>
  <si>
    <t xml:space="preserve"> cw_grp("5","BR","S3L3.48C1")</t>
  </si>
  <si>
    <t>$C$73</t>
  </si>
  <si>
    <t xml:space="preserve"> cw_grp("5","BR","S3L3.49C1")</t>
  </si>
  <si>
    <t>$C$74</t>
  </si>
  <si>
    <t xml:space="preserve"> cw_grp("5","BR","S3L3.50C1")</t>
  </si>
  <si>
    <t>$C$75</t>
  </si>
  <si>
    <t xml:space="preserve"> cw_grp("5","BR","S3L3.51C1")</t>
  </si>
  <si>
    <t>$C$78</t>
  </si>
  <si>
    <t xml:space="preserve"> cw_grp("5","BR","S3L3.52C1")</t>
  </si>
  <si>
    <t>$C$79</t>
  </si>
  <si>
    <t xml:space="preserve"> cw_grp("5","BR","S3L3.53C1")</t>
  </si>
  <si>
    <t>$C$80</t>
  </si>
  <si>
    <t xml:space="preserve"> cw_grp("5","BR","S3L3.54C1")</t>
  </si>
  <si>
    <t>$C$81</t>
  </si>
  <si>
    <t xml:space="preserve"> cw_grp("5","BR","S3L3.55C1")</t>
  </si>
  <si>
    <t>$C$84</t>
  </si>
  <si>
    <t xml:space="preserve"> cw_grp("5","BR","S3L3.56C1")</t>
  </si>
  <si>
    <t>$C$85</t>
  </si>
  <si>
    <t xml:space="preserve"> cw_grp("5","BR","S3L3.57C1")</t>
  </si>
  <si>
    <t>$C$86</t>
  </si>
  <si>
    <t xml:space="preserve"> cw_grp("5","BR","S3L3.58C1")</t>
  </si>
  <si>
    <t>$C$87</t>
  </si>
  <si>
    <t xml:space="preserve"> cw_grp("5","BR","S3L3.59C1")</t>
  </si>
  <si>
    <t>$C$88</t>
  </si>
  <si>
    <t xml:space="preserve"> cw_grp("5","BR","S3L3.60C1")</t>
  </si>
  <si>
    <t>$C$89</t>
  </si>
  <si>
    <t xml:space="preserve"> cw_grp("5","BR","S3L3.61C1")</t>
  </si>
  <si>
    <t>$C$90</t>
  </si>
  <si>
    <t xml:space="preserve"> cw_grp("5","BR","S3L3.62C1")</t>
  </si>
  <si>
    <t>$C$91</t>
  </si>
  <si>
    <t xml:space="preserve"> cw_grp("5","BR","S3L3.63C1")</t>
  </si>
  <si>
    <t>$C$94</t>
  </si>
  <si>
    <t xml:space="preserve"> cw_grp("5","BR","S3L3.64C1")</t>
  </si>
  <si>
    <t>$C$95</t>
  </si>
  <si>
    <t xml:space="preserve"> cw_grp("5","BR","S3L3.65C1")</t>
  </si>
  <si>
    <t>$C$96</t>
  </si>
  <si>
    <t xml:space="preserve"> cw_grp("5","BR","S3L3.66C1")</t>
  </si>
  <si>
    <t>$C$97</t>
  </si>
  <si>
    <t xml:space="preserve"> cw_grp("5","BR","S3L3.67C1")</t>
  </si>
  <si>
    <t>$C$98</t>
  </si>
  <si>
    <t xml:space="preserve"> cw_grp("5","BR","S3L3.68C1")</t>
  </si>
  <si>
    <t>$C$99</t>
  </si>
  <si>
    <t xml:space="preserve"> cw_grp("5","BR","S3L3.69C1")</t>
  </si>
  <si>
    <t>$C$102</t>
  </si>
  <si>
    <t xml:space="preserve"> cw_grp("5","BR","S3L3.70C1")</t>
  </si>
  <si>
    <t>$C$103</t>
  </si>
  <si>
    <t xml:space="preserve"> cw_grp("5","BR","S3L3.71C1")</t>
  </si>
  <si>
    <t>$C$104</t>
  </si>
  <si>
    <t xml:space="preserve"> cw_grp("5","BR","S3L3.72C1")</t>
  </si>
  <si>
    <t>$C$105</t>
  </si>
  <si>
    <t xml:space="preserve"> cw_grp("5","BR","S3L3.73C1")</t>
  </si>
  <si>
    <t>$C$108</t>
  </si>
  <si>
    <t xml:space="preserve"> cw_grp("5","BR","S3L3.74C1")</t>
  </si>
  <si>
    <t>$C$109</t>
  </si>
  <si>
    <t xml:space="preserve"> cw_grp("5","BR","S3L3.75C1")</t>
  </si>
  <si>
    <t>$C$110</t>
  </si>
  <si>
    <t xml:space="preserve"> cw_grp("5","BR","S3L3.76C1")</t>
  </si>
  <si>
    <t>$C$111</t>
  </si>
  <si>
    <t xml:space="preserve"> cw_grp("5","BR","S3L3.77C1")</t>
  </si>
  <si>
    <t>$C$114</t>
  </si>
  <si>
    <t xml:space="preserve"> cw_grp("5","BR","S3L3.78C1")</t>
  </si>
  <si>
    <t>$C$115</t>
  </si>
  <si>
    <t xml:space="preserve"> cw_grp("5","BR","S3L3.79C1")</t>
  </si>
  <si>
    <t>$C$116</t>
  </si>
  <si>
    <t xml:space="preserve"> cw_grp("5","BR","S3L3.80C1")</t>
  </si>
  <si>
    <t>$C$117</t>
  </si>
  <si>
    <t xml:space="preserve"> cw_grp("5","BR","S3L3.81C1")</t>
  </si>
  <si>
    <t>$C$118</t>
  </si>
  <si>
    <t xml:space="preserve"> cw_grp("5","BR","S3L3.82C1")</t>
  </si>
  <si>
    <t>$C$119</t>
  </si>
  <si>
    <t xml:space="preserve"> cw_grp("5","BR","S3L3.83C1")</t>
  </si>
  <si>
    <t>$C$120</t>
  </si>
  <si>
    <t xml:space="preserve"> cw_grp("5","BR","S3L3.84C1")</t>
  </si>
  <si>
    <t>$C$121</t>
  </si>
  <si>
    <t xml:space="preserve"> cw_grp("5","BR","S3L3.85C1")</t>
  </si>
  <si>
    <t>$C$122</t>
  </si>
  <si>
    <t xml:space="preserve"> cw_grp("5","BR","S3L3.86C1")</t>
  </si>
  <si>
    <t>$C$123</t>
  </si>
  <si>
    <t xml:space="preserve"> cw_grp("5","BR","S3L3.87C1")</t>
  </si>
  <si>
    <t>$C$124</t>
  </si>
  <si>
    <t xml:space="preserve"> cw_grp("5","BR","S3L3.88C1")</t>
  </si>
  <si>
    <t>$C$125</t>
  </si>
  <si>
    <t xml:space="preserve"> cw_grp("5","BR","S3L3.89C1")</t>
  </si>
  <si>
    <t>$C$126</t>
  </si>
  <si>
    <t xml:space="preserve"> cw_grp("5","BR","S3L3.90C1")</t>
  </si>
  <si>
    <t>$C$127</t>
  </si>
  <si>
    <t xml:space="preserve"> cw_grp("5","BR","S3L3.91C1")</t>
  </si>
  <si>
    <t>$C$128</t>
  </si>
  <si>
    <t xml:space="preserve"> cw_grp("5","BR","S3L3.92C1")</t>
  </si>
  <si>
    <t>SH:Table 4</t>
  </si>
  <si>
    <t xml:space="preserve"> cw_grp("5","BR","S3L4.01C1")</t>
  </si>
  <si>
    <t xml:space="preserve"> cw_grp("5","BR","S3L4.02C1")</t>
  </si>
  <si>
    <t xml:space="preserve"> cw_grp("5","BR","S3L4.03C1")</t>
  </si>
  <si>
    <t xml:space="preserve"> cw_grp("5","BR","S3L4.04C1")</t>
  </si>
  <si>
    <t xml:space="preserve"> cw_grp("5","BR","S3L4.05C1")</t>
  </si>
  <si>
    <t xml:space="preserve"> cw_grp("5","BR","S3L4.06C1")</t>
  </si>
  <si>
    <t xml:space="preserve"> cw_grp("5","BR","S3L4.07C1")</t>
  </si>
  <si>
    <t xml:space="preserve"> cw_grp("5","BR","S3L4.08C1")</t>
  </si>
  <si>
    <t xml:space="preserve"> cw_grp("5","BR","S3L4.09C1")</t>
  </si>
  <si>
    <t xml:space="preserve"> cw_grp("5","BR","S3L4.10C1")</t>
  </si>
  <si>
    <t xml:space="preserve"> cw_grp("5","BR","S3L4.11C1")</t>
  </si>
  <si>
    <t xml:space="preserve"> cw_grp("5","BR","S3L4.12C1")</t>
  </si>
  <si>
    <t xml:space="preserve"> cw_grp("5","BR","S3L4.13C1")</t>
  </si>
  <si>
    <t>$C$20</t>
  </si>
  <si>
    <t xml:space="preserve"> cw_grp("5","BR","S3L4.14C1")</t>
  </si>
  <si>
    <t>SH:Employee Benefits</t>
  </si>
  <si>
    <t>$C$4</t>
  </si>
  <si>
    <t>$C$5</t>
  </si>
  <si>
    <t>$C$6</t>
  </si>
  <si>
    <t xml:space="preserve">Chelsea Jewish Lifecare, Inc. </t>
  </si>
  <si>
    <t>Allocation of Allowable Costs</t>
  </si>
  <si>
    <t>12/31/23</t>
  </si>
  <si>
    <t>VPN</t>
  </si>
  <si>
    <t>Expenses</t>
  </si>
  <si>
    <t>Mgt Fees</t>
  </si>
  <si>
    <t>Adjusted Expenses</t>
  </si>
  <si>
    <t>Alloc %</t>
  </si>
  <si>
    <t>A&amp;G</t>
  </si>
  <si>
    <t>DON</t>
  </si>
  <si>
    <t>Variable</t>
  </si>
  <si>
    <t>Fixed</t>
  </si>
  <si>
    <t>Total</t>
  </si>
  <si>
    <t>Massachusetts Nursing Facilities:</t>
  </si>
  <si>
    <t>Leonard Florence Center for Living</t>
  </si>
  <si>
    <t>0950043</t>
  </si>
  <si>
    <t>Katzman Center for the Living</t>
  </si>
  <si>
    <t>0901156</t>
  </si>
  <si>
    <t>Brudnick Center for the Living</t>
  </si>
  <si>
    <t>0940461</t>
  </si>
  <si>
    <t>Julian J. Levitt Family Nursing Home</t>
  </si>
  <si>
    <t>0920444</t>
  </si>
  <si>
    <t>German Centre for Ext. Care</t>
  </si>
  <si>
    <t>0908908</t>
  </si>
  <si>
    <t>Elizabeth Seton Residence</t>
  </si>
  <si>
    <t>0911348</t>
  </si>
  <si>
    <t>Marillac Residence</t>
  </si>
  <si>
    <t>5508525</t>
  </si>
  <si>
    <t>Armenian Nursing &amp; Rehab Ctr.</t>
  </si>
  <si>
    <t>0928933</t>
  </si>
  <si>
    <t>Stone Rehab</t>
  </si>
  <si>
    <t>Pettee House</t>
  </si>
  <si>
    <t>Part A: Total MA Nursing and Residential Care Facilities</t>
  </si>
  <si>
    <t>Non Nursing/Residential Care Facilities:</t>
  </si>
  <si>
    <t>Shapiro Rudolph Adult Day Health</t>
  </si>
  <si>
    <t>Harriett and Ralph Kaplan Estates</t>
  </si>
  <si>
    <t>Cohen Florence Levine Estates</t>
  </si>
  <si>
    <t>Florence and Chaftez Home for Specialized Care</t>
  </si>
  <si>
    <t>Legacy Lifecare Hospice</t>
  </si>
  <si>
    <t>Legacy Lifecare VNA</t>
  </si>
  <si>
    <t>Wernick Adult Day Health Center</t>
  </si>
  <si>
    <t>Ruth's House Assisted Living</t>
  </si>
  <si>
    <t>Spectrum Home Health and Hospice</t>
  </si>
  <si>
    <t>Spectrum VNA</t>
  </si>
  <si>
    <t>Edelweiss Village Assisted Living</t>
  </si>
  <si>
    <t>Senior Place ADH</t>
  </si>
  <si>
    <t>Part C: Total Non-Nursing/Residential Care Facility Business</t>
  </si>
  <si>
    <t>Total Expenses</t>
  </si>
  <si>
    <t>JGS Administrative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</si>
</sst>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0%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1" applyNumberFormat="1" applyFont="1"/>
    <xf numFmtId="164" fontId="0" fillId="0" borderId="0" xfId="1" applyNumberFormat="1" applyFont="1"/>
    <xf numFmtId="164" fontId="1" fillId="0" borderId="0" xfId="1" applyNumberFormat="1" applyFont="1"/>
    <xf numFmtId="0" fontId="2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0" xfId="0" applyNumberFormat="1" applyFont="1"/>
    <xf numFmtId="0" fontId="2" fillId="0" borderId="2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4" xfId="1" applyNumberFormat="1" applyFont="1" applyBorder="1"/>
    <xf numFmtId="0" fontId="2" fillId="0" borderId="5" xfId="0" applyFont="1" applyBorder="1"/>
    <xf numFmtId="164" fontId="1" fillId="0" borderId="0" xfId="1" applyNumberFormat="1" applyFont="1" applyBorder="1"/>
    <xf numFmtId="164" fontId="1" fillId="0" borderId="6" xfId="1" applyNumberFormat="1" applyFont="1" applyBorder="1"/>
    <xf numFmtId="0" fontId="2" fillId="0" borderId="5" xfId="0" quotePrefix="1" applyFont="1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2" fontId="2" fillId="0" borderId="5" xfId="0" applyNumberFormat="1" applyFont="1" applyBorder="1"/>
    <xf numFmtId="0" fontId="0" fillId="0" borderId="6" xfId="0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16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0" fillId="0" borderId="5" xfId="1" applyNumberFormat="1" applyFont="1" applyBorder="1"/>
    <xf numFmtId="0" fontId="2" fillId="0" borderId="5" xfId="0" quotePrefix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0" fillId="2" borderId="0" xfId="1" applyNumberFormat="1" applyFont="1" applyFill="1" applyBorder="1"/>
    <xf numFmtId="164" fontId="0" fillId="0" borderId="0" xfId="1" applyNumberFormat="1" applyFont="1" applyFill="1"/>
    <xf numFmtId="165" fontId="2" fillId="0" borderId="5" xfId="0" applyNumberFormat="1" applyFont="1" applyBorder="1" applyAlignment="1">
      <alignment horizontal="right"/>
    </xf>
    <xf numFmtId="164" fontId="1" fillId="0" borderId="5" xfId="1" applyNumberFormat="1" applyFont="1" applyBorder="1"/>
    <xf numFmtId="164" fontId="1" fillId="2" borderId="3" xfId="1" applyNumberFormat="1" applyFont="1" applyFill="1" applyBorder="1"/>
    <xf numFmtId="164" fontId="1" fillId="2" borderId="0" xfId="1" applyNumberFormat="1" applyFont="1" applyFill="1" applyBorder="1"/>
    <xf numFmtId="0" fontId="0" fillId="2" borderId="0" xfId="0" applyFill="1"/>
    <xf numFmtId="0" fontId="2" fillId="0" borderId="5" xfId="0" quotePrefix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1" fillId="0" borderId="8" xfId="1" applyNumberFormat="1" applyFont="1" applyBorder="1"/>
    <xf numFmtId="43" fontId="0" fillId="0" borderId="0" xfId="0" applyNumberFormat="1"/>
    <xf numFmtId="43" fontId="0" fillId="0" borderId="8" xfId="0" applyNumberFormat="1" applyBorder="1"/>
    <xf numFmtId="164" fontId="1" fillId="3" borderId="0" xfId="1" applyNumberFormat="1" applyFont="1" applyFill="1" applyBorder="1"/>
    <xf numFmtId="164" fontId="0" fillId="3" borderId="0" xfId="1" applyNumberFormat="1" applyFont="1" applyFill="1" applyBorder="1"/>
    <xf numFmtId="164" fontId="0" fillId="4" borderId="0" xfId="1" applyNumberFormat="1" applyFont="1" applyFill="1" applyBorder="1"/>
    <xf numFmtId="164" fontId="1" fillId="4" borderId="3" xfId="1" applyNumberFormat="1" applyFont="1" applyFill="1" applyBorder="1"/>
    <xf numFmtId="49" fontId="0" fillId="0" borderId="0" xfId="0" applyNumberFormat="1" applyAlignment="1">
      <alignment horizontal="center"/>
    </xf>
    <xf numFmtId="0" fontId="0" fillId="0" borderId="0" xfId="0" quotePrefix="1"/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1" fontId="0" fillId="0" borderId="1" xfId="0" applyNumberFormat="1" applyBorder="1"/>
    <xf numFmtId="0" fontId="0" fillId="0" borderId="1" xfId="0" applyBorder="1" applyAlignment="1">
      <alignment horizontal="center" wrapText="1"/>
    </xf>
    <xf numFmtId="0" fontId="2" fillId="0" borderId="1" xfId="0" applyFont="1" applyBorder="1"/>
    <xf numFmtId="166" fontId="0" fillId="0" borderId="1" xfId="0" applyNumberFormat="1" applyBorder="1"/>
    <xf numFmtId="0" fontId="2" fillId="4" borderId="1" xfId="0" applyFont="1" applyFill="1" applyBorder="1"/>
    <xf numFmtId="49" fontId="2" fillId="4" borderId="1" xfId="0" applyNumberFormat="1" applyFont="1" applyFill="1" applyBorder="1" applyAlignment="1">
      <alignment horizontal="center"/>
    </xf>
    <xf numFmtId="41" fontId="2" fillId="4" borderId="1" xfId="0" applyNumberFormat="1" applyFont="1" applyFill="1" applyBorder="1"/>
    <xf numFmtId="166" fontId="2" fillId="4" borderId="1" xfId="0" applyNumberFormat="1" applyFont="1" applyFill="1" applyBorder="1"/>
    <xf numFmtId="41" fontId="0" fillId="0" borderId="0" xfId="0" applyNumberFormat="1"/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D0C45-CEA6-4515-8BAF-F64E3F406FEA}">
  <dimension ref="A1:E275"/>
  <sheetViews>
    <sheetView workbookViewId="0"/>
  </sheetViews>
  <sheetFormatPr defaultRowHeight="13.2" x14ac:dyDescent="0.25"/>
  <sheetData>
    <row r="1" spans="1:5" x14ac:dyDescent="0.25">
      <c r="A1" t="s">
        <v>325</v>
      </c>
      <c r="B1" t="s">
        <v>376</v>
      </c>
      <c r="C1" t="s">
        <v>445</v>
      </c>
      <c r="D1" t="s">
        <v>595</v>
      </c>
      <c r="E1" t="s">
        <v>611</v>
      </c>
    </row>
    <row r="2" spans="1:5" x14ac:dyDescent="0.25">
      <c r="A2">
        <v>25</v>
      </c>
      <c r="B2">
        <v>46</v>
      </c>
      <c r="C2">
        <v>91</v>
      </c>
      <c r="D2">
        <v>16</v>
      </c>
      <c r="E2">
        <v>22</v>
      </c>
    </row>
    <row r="3" spans="1:5" x14ac:dyDescent="0.25">
      <c r="A3" t="s">
        <v>326</v>
      </c>
      <c r="B3" t="s">
        <v>326</v>
      </c>
      <c r="C3" t="s">
        <v>326</v>
      </c>
      <c r="D3" t="s">
        <v>326</v>
      </c>
      <c r="E3" t="s">
        <v>612</v>
      </c>
    </row>
    <row r="4" spans="1:5" x14ac:dyDescent="0.25">
      <c r="A4">
        <v>45291</v>
      </c>
      <c r="B4">
        <v>45291</v>
      </c>
      <c r="C4">
        <v>45291</v>
      </c>
      <c r="D4">
        <v>45291</v>
      </c>
      <c r="E4">
        <v>130764</v>
      </c>
    </row>
    <row r="5" spans="1:5" x14ac:dyDescent="0.25">
      <c r="A5" t="s">
        <v>327</v>
      </c>
      <c r="B5" t="s">
        <v>327</v>
      </c>
      <c r="C5" t="s">
        <v>327</v>
      </c>
      <c r="D5" t="s">
        <v>327</v>
      </c>
      <c r="E5" t="s">
        <v>329</v>
      </c>
    </row>
    <row r="6" spans="1:5" x14ac:dyDescent="0.25">
      <c r="A6" t="s">
        <v>328</v>
      </c>
      <c r="B6" t="s">
        <v>328</v>
      </c>
      <c r="C6" t="s">
        <v>328</v>
      </c>
      <c r="D6" t="s">
        <v>328</v>
      </c>
      <c r="E6" t="s">
        <v>613</v>
      </c>
    </row>
    <row r="7" spans="1:5" x14ac:dyDescent="0.25">
      <c r="A7">
        <v>130764</v>
      </c>
      <c r="B7">
        <v>185573</v>
      </c>
      <c r="C7">
        <v>113937</v>
      </c>
      <c r="D7">
        <v>914346</v>
      </c>
      <c r="E7">
        <v>1245222</v>
      </c>
    </row>
    <row r="8" spans="1:5" x14ac:dyDescent="0.25">
      <c r="A8" t="s">
        <v>329</v>
      </c>
      <c r="B8" t="s">
        <v>377</v>
      </c>
      <c r="C8" t="s">
        <v>446</v>
      </c>
      <c r="D8" t="s">
        <v>596</v>
      </c>
      <c r="E8" t="s">
        <v>341</v>
      </c>
    </row>
    <row r="9" spans="1:5" x14ac:dyDescent="0.25">
      <c r="A9" t="s">
        <v>330</v>
      </c>
      <c r="B9" t="s">
        <v>330</v>
      </c>
      <c r="C9" t="s">
        <v>330</v>
      </c>
      <c r="D9" t="s">
        <v>330</v>
      </c>
      <c r="E9" t="s">
        <v>614</v>
      </c>
    </row>
    <row r="10" spans="1:5" x14ac:dyDescent="0.25">
      <c r="A10">
        <v>0</v>
      </c>
      <c r="B10">
        <v>575890</v>
      </c>
      <c r="C10">
        <v>0</v>
      </c>
      <c r="D10">
        <v>566822</v>
      </c>
      <c r="E10">
        <v>1239548</v>
      </c>
    </row>
    <row r="11" spans="1:5" x14ac:dyDescent="0.25">
      <c r="A11" t="s">
        <v>331</v>
      </c>
      <c r="B11" t="s">
        <v>378</v>
      </c>
      <c r="C11" t="s">
        <v>447</v>
      </c>
      <c r="D11" t="s">
        <v>597</v>
      </c>
      <c r="E11" t="s">
        <v>351</v>
      </c>
    </row>
    <row r="12" spans="1:5" x14ac:dyDescent="0.25">
      <c r="A12" t="s">
        <v>332</v>
      </c>
      <c r="B12" t="s">
        <v>332</v>
      </c>
      <c r="C12" t="s">
        <v>332</v>
      </c>
      <c r="D12" t="s">
        <v>332</v>
      </c>
      <c r="E12" t="s">
        <v>328</v>
      </c>
    </row>
    <row r="13" spans="1:5" x14ac:dyDescent="0.25">
      <c r="A13">
        <v>0</v>
      </c>
      <c r="B13">
        <v>666437</v>
      </c>
      <c r="C13">
        <v>0</v>
      </c>
      <c r="D13">
        <v>0</v>
      </c>
      <c r="E13">
        <v>2999003</v>
      </c>
    </row>
    <row r="14" spans="1:5" x14ac:dyDescent="0.25">
      <c r="A14" t="s">
        <v>333</v>
      </c>
      <c r="B14" t="s">
        <v>379</v>
      </c>
      <c r="C14" t="s">
        <v>448</v>
      </c>
      <c r="D14" t="s">
        <v>598</v>
      </c>
      <c r="E14" t="s">
        <v>361</v>
      </c>
    </row>
    <row r="15" spans="1:5" x14ac:dyDescent="0.25">
      <c r="A15" t="s">
        <v>334</v>
      </c>
      <c r="B15" t="s">
        <v>334</v>
      </c>
      <c r="C15" t="s">
        <v>334</v>
      </c>
      <c r="D15" t="s">
        <v>334</v>
      </c>
      <c r="E15" t="s">
        <v>330</v>
      </c>
    </row>
    <row r="16" spans="1:5" x14ac:dyDescent="0.25">
      <c r="A16">
        <v>0</v>
      </c>
      <c r="B16">
        <v>0</v>
      </c>
      <c r="C16">
        <v>0</v>
      </c>
      <c r="D16">
        <v>0</v>
      </c>
      <c r="E16">
        <v>185573</v>
      </c>
    </row>
    <row r="17" spans="1:5" x14ac:dyDescent="0.25">
      <c r="A17" t="s">
        <v>335</v>
      </c>
      <c r="B17" t="s">
        <v>380</v>
      </c>
      <c r="C17" t="s">
        <v>449</v>
      </c>
      <c r="D17" t="s">
        <v>599</v>
      </c>
      <c r="E17" t="s">
        <v>377</v>
      </c>
    </row>
    <row r="18" spans="1:5" x14ac:dyDescent="0.25">
      <c r="A18" t="s">
        <v>336</v>
      </c>
      <c r="B18" t="s">
        <v>336</v>
      </c>
      <c r="C18" t="s">
        <v>450</v>
      </c>
      <c r="D18" t="s">
        <v>336</v>
      </c>
      <c r="E18" t="s">
        <v>332</v>
      </c>
    </row>
    <row r="19" spans="1:5" x14ac:dyDescent="0.25">
      <c r="A19">
        <v>0</v>
      </c>
      <c r="B19">
        <v>0</v>
      </c>
      <c r="C19">
        <v>131384</v>
      </c>
      <c r="D19">
        <v>0</v>
      </c>
      <c r="E19">
        <v>310674</v>
      </c>
    </row>
    <row r="20" spans="1:5" x14ac:dyDescent="0.25">
      <c r="A20" t="s">
        <v>337</v>
      </c>
      <c r="B20" t="s">
        <v>381</v>
      </c>
      <c r="C20" t="s">
        <v>451</v>
      </c>
      <c r="D20" t="s">
        <v>600</v>
      </c>
      <c r="E20" t="s">
        <v>382</v>
      </c>
    </row>
    <row r="21" spans="1:5" x14ac:dyDescent="0.25">
      <c r="A21" t="s">
        <v>338</v>
      </c>
      <c r="B21" t="s">
        <v>340</v>
      </c>
      <c r="C21" t="s">
        <v>452</v>
      </c>
      <c r="D21" t="s">
        <v>338</v>
      </c>
      <c r="E21" t="s">
        <v>334</v>
      </c>
    </row>
    <row r="22" spans="1:5" x14ac:dyDescent="0.25">
      <c r="A22">
        <v>0</v>
      </c>
      <c r="B22">
        <v>310674</v>
      </c>
      <c r="C22">
        <v>0</v>
      </c>
      <c r="D22">
        <v>0</v>
      </c>
      <c r="E22">
        <v>113937</v>
      </c>
    </row>
    <row r="23" spans="1:5" x14ac:dyDescent="0.25">
      <c r="A23" t="s">
        <v>339</v>
      </c>
      <c r="B23" t="s">
        <v>382</v>
      </c>
      <c r="C23" t="s">
        <v>453</v>
      </c>
      <c r="D23" t="s">
        <v>601</v>
      </c>
      <c r="E23" t="s">
        <v>446</v>
      </c>
    </row>
    <row r="24" spans="1:5" x14ac:dyDescent="0.25">
      <c r="A24" t="s">
        <v>340</v>
      </c>
      <c r="B24" t="s">
        <v>342</v>
      </c>
      <c r="C24" t="s">
        <v>340</v>
      </c>
      <c r="D24" t="s">
        <v>450</v>
      </c>
      <c r="E24" t="s">
        <v>336</v>
      </c>
    </row>
    <row r="25" spans="1:5" x14ac:dyDescent="0.25">
      <c r="A25">
        <v>1245222</v>
      </c>
      <c r="B25">
        <v>0</v>
      </c>
      <c r="C25">
        <v>0</v>
      </c>
      <c r="D25">
        <v>0</v>
      </c>
      <c r="E25">
        <v>131384</v>
      </c>
    </row>
    <row r="26" spans="1:5" x14ac:dyDescent="0.25">
      <c r="A26" t="s">
        <v>341</v>
      </c>
      <c r="B26" t="s">
        <v>383</v>
      </c>
      <c r="C26" t="s">
        <v>454</v>
      </c>
      <c r="D26" t="s">
        <v>602</v>
      </c>
      <c r="E26" t="s">
        <v>451</v>
      </c>
    </row>
    <row r="27" spans="1:5" x14ac:dyDescent="0.25">
      <c r="A27" t="s">
        <v>342</v>
      </c>
      <c r="B27" t="s">
        <v>344</v>
      </c>
      <c r="C27" t="s">
        <v>342</v>
      </c>
      <c r="D27" t="s">
        <v>452</v>
      </c>
      <c r="E27" t="s">
        <v>338</v>
      </c>
    </row>
    <row r="28" spans="1:5" x14ac:dyDescent="0.25">
      <c r="A28">
        <v>0</v>
      </c>
      <c r="B28">
        <v>0</v>
      </c>
      <c r="C28">
        <v>269340</v>
      </c>
      <c r="D28">
        <v>0</v>
      </c>
      <c r="E28">
        <v>88119</v>
      </c>
    </row>
    <row r="29" spans="1:5" x14ac:dyDescent="0.25">
      <c r="A29" t="s">
        <v>343</v>
      </c>
      <c r="B29" t="s">
        <v>384</v>
      </c>
      <c r="C29" t="s">
        <v>455</v>
      </c>
      <c r="D29" t="s">
        <v>603</v>
      </c>
      <c r="E29" t="s">
        <v>459</v>
      </c>
    </row>
    <row r="30" spans="1:5" x14ac:dyDescent="0.25">
      <c r="A30" t="s">
        <v>344</v>
      </c>
      <c r="B30" t="s">
        <v>346</v>
      </c>
      <c r="C30" t="s">
        <v>344</v>
      </c>
      <c r="D30" t="s">
        <v>340</v>
      </c>
      <c r="E30" t="s">
        <v>450</v>
      </c>
    </row>
    <row r="31" spans="1:5" x14ac:dyDescent="0.25">
      <c r="A31">
        <v>0</v>
      </c>
      <c r="B31">
        <v>60530</v>
      </c>
      <c r="C31">
        <v>32411</v>
      </c>
      <c r="D31">
        <v>0</v>
      </c>
      <c r="E31">
        <v>688073</v>
      </c>
    </row>
    <row r="32" spans="1:5" x14ac:dyDescent="0.25">
      <c r="A32" t="s">
        <v>345</v>
      </c>
      <c r="B32" t="s">
        <v>385</v>
      </c>
      <c r="C32" t="s">
        <v>456</v>
      </c>
      <c r="D32" t="s">
        <v>604</v>
      </c>
      <c r="E32" t="s">
        <v>463</v>
      </c>
    </row>
    <row r="33" spans="1:5" x14ac:dyDescent="0.25">
      <c r="A33" t="s">
        <v>346</v>
      </c>
      <c r="B33" t="s">
        <v>386</v>
      </c>
      <c r="C33" t="s">
        <v>346</v>
      </c>
      <c r="D33" t="s">
        <v>342</v>
      </c>
      <c r="E33" t="s">
        <v>452</v>
      </c>
    </row>
    <row r="34" spans="1:5" x14ac:dyDescent="0.25">
      <c r="A34">
        <v>0</v>
      </c>
      <c r="B34">
        <v>130033</v>
      </c>
      <c r="C34">
        <v>303800</v>
      </c>
      <c r="D34">
        <v>0</v>
      </c>
      <c r="E34">
        <v>449652</v>
      </c>
    </row>
    <row r="35" spans="1:5" x14ac:dyDescent="0.25">
      <c r="A35" t="s">
        <v>347</v>
      </c>
      <c r="B35" t="s">
        <v>387</v>
      </c>
      <c r="C35" t="s">
        <v>457</v>
      </c>
      <c r="D35" t="s">
        <v>605</v>
      </c>
      <c r="E35" t="s">
        <v>470</v>
      </c>
    </row>
    <row r="36" spans="1:5" x14ac:dyDescent="0.25">
      <c r="A36" t="s">
        <v>348</v>
      </c>
      <c r="B36" t="s">
        <v>350</v>
      </c>
      <c r="C36" t="s">
        <v>348</v>
      </c>
      <c r="D36" t="s">
        <v>344</v>
      </c>
      <c r="E36" t="s">
        <v>340</v>
      </c>
    </row>
    <row r="37" spans="1:5" x14ac:dyDescent="0.25">
      <c r="A37">
        <v>0</v>
      </c>
      <c r="B37">
        <v>48310</v>
      </c>
      <c r="C37">
        <v>0</v>
      </c>
      <c r="D37">
        <v>0</v>
      </c>
      <c r="E37">
        <v>0</v>
      </c>
    </row>
    <row r="38" spans="1:5" x14ac:dyDescent="0.25">
      <c r="A38" t="s">
        <v>349</v>
      </c>
      <c r="B38" t="s">
        <v>388</v>
      </c>
      <c r="C38" t="s">
        <v>458</v>
      </c>
      <c r="D38" t="s">
        <v>606</v>
      </c>
      <c r="E38" t="s">
        <v>484</v>
      </c>
    </row>
    <row r="39" spans="1:5" x14ac:dyDescent="0.25">
      <c r="A39" t="s">
        <v>350</v>
      </c>
      <c r="B39" t="s">
        <v>352</v>
      </c>
      <c r="C39" t="s">
        <v>352</v>
      </c>
      <c r="D39" t="s">
        <v>346</v>
      </c>
      <c r="E39" t="s">
        <v>342</v>
      </c>
    </row>
    <row r="40" spans="1:5" x14ac:dyDescent="0.25">
      <c r="A40">
        <v>1239548</v>
      </c>
      <c r="B40">
        <v>81629</v>
      </c>
      <c r="C40">
        <v>88119</v>
      </c>
      <c r="D40">
        <v>189471</v>
      </c>
      <c r="E40">
        <v>138139</v>
      </c>
    </row>
    <row r="41" spans="1:5" x14ac:dyDescent="0.25">
      <c r="A41" t="s">
        <v>351</v>
      </c>
      <c r="B41" t="s">
        <v>389</v>
      </c>
      <c r="C41" t="s">
        <v>459</v>
      </c>
      <c r="D41" t="s">
        <v>607</v>
      </c>
      <c r="E41" t="s">
        <v>492</v>
      </c>
    </row>
    <row r="42" spans="1:5" x14ac:dyDescent="0.25">
      <c r="A42" t="s">
        <v>352</v>
      </c>
      <c r="B42" t="s">
        <v>354</v>
      </c>
      <c r="C42" t="s">
        <v>354</v>
      </c>
      <c r="D42" t="s">
        <v>348</v>
      </c>
      <c r="E42" t="s">
        <v>344</v>
      </c>
    </row>
    <row r="43" spans="1:5" x14ac:dyDescent="0.25">
      <c r="A43">
        <v>0</v>
      </c>
      <c r="B43">
        <v>0</v>
      </c>
      <c r="C43">
        <v>0</v>
      </c>
      <c r="D43">
        <v>0</v>
      </c>
      <c r="E43">
        <v>239898</v>
      </c>
    </row>
    <row r="44" spans="1:5" x14ac:dyDescent="0.25">
      <c r="A44" t="s">
        <v>353</v>
      </c>
      <c r="B44" t="s">
        <v>390</v>
      </c>
      <c r="C44" t="s">
        <v>460</v>
      </c>
      <c r="D44" t="s">
        <v>608</v>
      </c>
      <c r="E44" t="s">
        <v>498</v>
      </c>
    </row>
    <row r="45" spans="1:5" x14ac:dyDescent="0.25">
      <c r="A45" t="s">
        <v>354</v>
      </c>
      <c r="B45" t="s">
        <v>356</v>
      </c>
      <c r="C45" t="s">
        <v>356</v>
      </c>
      <c r="D45" t="s">
        <v>609</v>
      </c>
      <c r="E45" t="s">
        <v>346</v>
      </c>
    </row>
    <row r="46" spans="1:5" x14ac:dyDescent="0.25">
      <c r="A46">
        <v>0</v>
      </c>
      <c r="B46">
        <v>997</v>
      </c>
      <c r="C46">
        <v>0</v>
      </c>
      <c r="D46">
        <v>0</v>
      </c>
      <c r="E46">
        <v>0</v>
      </c>
    </row>
    <row r="47" spans="1:5" x14ac:dyDescent="0.25">
      <c r="A47" t="s">
        <v>355</v>
      </c>
      <c r="B47" t="s">
        <v>391</v>
      </c>
      <c r="C47" t="s">
        <v>461</v>
      </c>
      <c r="D47" t="s">
        <v>610</v>
      </c>
      <c r="E47" t="s">
        <v>502</v>
      </c>
    </row>
    <row r="48" spans="1:5" x14ac:dyDescent="0.25">
      <c r="A48" t="s">
        <v>356</v>
      </c>
      <c r="B48" t="s">
        <v>358</v>
      </c>
      <c r="C48" t="s">
        <v>358</v>
      </c>
      <c r="D48" t="s">
        <v>374</v>
      </c>
      <c r="E48" t="s">
        <v>348</v>
      </c>
    </row>
    <row r="49" spans="1:5" x14ac:dyDescent="0.25">
      <c r="A49">
        <v>0</v>
      </c>
      <c r="B49">
        <v>48077</v>
      </c>
      <c r="C49">
        <v>0</v>
      </c>
      <c r="D49" t="s">
        <v>324</v>
      </c>
      <c r="E49">
        <v>49547</v>
      </c>
    </row>
    <row r="50" spans="1:5" x14ac:dyDescent="0.25">
      <c r="A50" t="s">
        <v>357</v>
      </c>
      <c r="B50" t="s">
        <v>392</v>
      </c>
      <c r="C50" t="s">
        <v>462</v>
      </c>
      <c r="D50" t="s">
        <v>375</v>
      </c>
      <c r="E50" t="s">
        <v>506</v>
      </c>
    </row>
    <row r="51" spans="1:5" x14ac:dyDescent="0.25">
      <c r="A51" t="s">
        <v>358</v>
      </c>
      <c r="B51" t="s">
        <v>393</v>
      </c>
      <c r="C51" t="s">
        <v>362</v>
      </c>
      <c r="E51" t="s">
        <v>609</v>
      </c>
    </row>
    <row r="52" spans="1:5" x14ac:dyDescent="0.25">
      <c r="A52">
        <v>0</v>
      </c>
      <c r="B52">
        <v>0</v>
      </c>
      <c r="C52">
        <v>688073</v>
      </c>
      <c r="E52">
        <v>0</v>
      </c>
    </row>
    <row r="53" spans="1:5" x14ac:dyDescent="0.25">
      <c r="A53" t="s">
        <v>359</v>
      </c>
      <c r="B53" t="s">
        <v>394</v>
      </c>
      <c r="C53" t="s">
        <v>463</v>
      </c>
      <c r="E53" t="s">
        <v>514</v>
      </c>
    </row>
    <row r="54" spans="1:5" x14ac:dyDescent="0.25">
      <c r="A54" t="s">
        <v>360</v>
      </c>
      <c r="B54" t="s">
        <v>395</v>
      </c>
      <c r="C54" t="s">
        <v>364</v>
      </c>
      <c r="E54" t="s">
        <v>386</v>
      </c>
    </row>
    <row r="55" spans="1:5" x14ac:dyDescent="0.25">
      <c r="A55">
        <v>2999003</v>
      </c>
      <c r="B55">
        <v>2681</v>
      </c>
      <c r="C55">
        <v>0</v>
      </c>
      <c r="E55">
        <v>74919</v>
      </c>
    </row>
    <row r="56" spans="1:5" x14ac:dyDescent="0.25">
      <c r="A56" t="s">
        <v>361</v>
      </c>
      <c r="B56" t="s">
        <v>396</v>
      </c>
      <c r="C56" t="s">
        <v>464</v>
      </c>
      <c r="E56" t="s">
        <v>522</v>
      </c>
    </row>
    <row r="57" spans="1:5" x14ac:dyDescent="0.25">
      <c r="A57" t="s">
        <v>362</v>
      </c>
      <c r="B57" t="s">
        <v>360</v>
      </c>
      <c r="C57" t="s">
        <v>366</v>
      </c>
      <c r="E57" t="s">
        <v>350</v>
      </c>
    </row>
    <row r="58" spans="1:5" x14ac:dyDescent="0.25">
      <c r="A58">
        <v>0</v>
      </c>
      <c r="B58">
        <v>65607</v>
      </c>
      <c r="C58">
        <v>0</v>
      </c>
      <c r="E58">
        <v>378741</v>
      </c>
    </row>
    <row r="59" spans="1:5" x14ac:dyDescent="0.25">
      <c r="A59" t="s">
        <v>363</v>
      </c>
      <c r="B59" t="s">
        <v>397</v>
      </c>
      <c r="C59" t="s">
        <v>465</v>
      </c>
      <c r="E59" t="s">
        <v>530</v>
      </c>
    </row>
    <row r="60" spans="1:5" x14ac:dyDescent="0.25">
      <c r="A60" t="s">
        <v>364</v>
      </c>
      <c r="B60" t="s">
        <v>362</v>
      </c>
      <c r="C60" t="s">
        <v>368</v>
      </c>
      <c r="E60" t="s">
        <v>352</v>
      </c>
    </row>
    <row r="61" spans="1:5" x14ac:dyDescent="0.25">
      <c r="A61">
        <v>0</v>
      </c>
      <c r="B61">
        <v>253071</v>
      </c>
      <c r="C61">
        <v>573050</v>
      </c>
      <c r="E61">
        <v>335505</v>
      </c>
    </row>
    <row r="62" spans="1:5" x14ac:dyDescent="0.25">
      <c r="A62" t="s">
        <v>365</v>
      </c>
      <c r="B62" t="s">
        <v>398</v>
      </c>
      <c r="C62" t="s">
        <v>466</v>
      </c>
      <c r="E62" t="s">
        <v>538</v>
      </c>
    </row>
    <row r="63" spans="1:5" x14ac:dyDescent="0.25">
      <c r="A63" t="s">
        <v>366</v>
      </c>
      <c r="B63" t="s">
        <v>364</v>
      </c>
      <c r="C63" t="s">
        <v>404</v>
      </c>
      <c r="E63" t="s">
        <v>354</v>
      </c>
    </row>
    <row r="64" spans="1:5" x14ac:dyDescent="0.25">
      <c r="A64">
        <v>0</v>
      </c>
      <c r="B64">
        <v>0</v>
      </c>
      <c r="C64">
        <v>0</v>
      </c>
      <c r="E64">
        <v>0</v>
      </c>
    </row>
    <row r="65" spans="1:5" x14ac:dyDescent="0.25">
      <c r="A65" t="s">
        <v>367</v>
      </c>
      <c r="B65" t="s">
        <v>399</v>
      </c>
      <c r="C65" t="s">
        <v>467</v>
      </c>
      <c r="E65" t="s">
        <v>550</v>
      </c>
    </row>
    <row r="66" spans="1:5" x14ac:dyDescent="0.25">
      <c r="A66" t="s">
        <v>368</v>
      </c>
      <c r="B66" t="s">
        <v>366</v>
      </c>
      <c r="C66" t="s">
        <v>406</v>
      </c>
      <c r="E66" t="s">
        <v>356</v>
      </c>
    </row>
    <row r="67" spans="1:5" x14ac:dyDescent="0.25">
      <c r="A67">
        <v>0</v>
      </c>
      <c r="B67">
        <v>58196</v>
      </c>
      <c r="C67">
        <v>76816</v>
      </c>
      <c r="E67">
        <v>0</v>
      </c>
    </row>
    <row r="68" spans="1:5" x14ac:dyDescent="0.25">
      <c r="A68" t="s">
        <v>369</v>
      </c>
      <c r="B68" t="s">
        <v>400</v>
      </c>
      <c r="C68" t="s">
        <v>468</v>
      </c>
      <c r="E68" t="s">
        <v>558</v>
      </c>
    </row>
    <row r="69" spans="1:5" x14ac:dyDescent="0.25">
      <c r="A69" t="s">
        <v>370</v>
      </c>
      <c r="B69" t="s">
        <v>401</v>
      </c>
      <c r="C69" t="s">
        <v>469</v>
      </c>
    </row>
    <row r="70" spans="1:5" x14ac:dyDescent="0.25">
      <c r="A70">
        <v>0</v>
      </c>
      <c r="B70">
        <v>5078</v>
      </c>
      <c r="C70">
        <v>449652</v>
      </c>
    </row>
    <row r="71" spans="1:5" x14ac:dyDescent="0.25">
      <c r="A71" t="s">
        <v>371</v>
      </c>
      <c r="B71" t="s">
        <v>402</v>
      </c>
      <c r="C71" t="s">
        <v>470</v>
      </c>
    </row>
    <row r="72" spans="1:5" x14ac:dyDescent="0.25">
      <c r="A72" t="s">
        <v>372</v>
      </c>
      <c r="B72" t="s">
        <v>368</v>
      </c>
      <c r="C72" t="s">
        <v>471</v>
      </c>
    </row>
    <row r="73" spans="1:5" x14ac:dyDescent="0.25">
      <c r="A73">
        <v>0</v>
      </c>
      <c r="B73">
        <v>2133213</v>
      </c>
      <c r="C73">
        <v>0</v>
      </c>
    </row>
    <row r="74" spans="1:5" x14ac:dyDescent="0.25">
      <c r="A74" t="s">
        <v>373</v>
      </c>
      <c r="B74" t="s">
        <v>403</v>
      </c>
      <c r="C74" t="s">
        <v>472</v>
      </c>
    </row>
    <row r="75" spans="1:5" x14ac:dyDescent="0.25">
      <c r="A75" t="s">
        <v>374</v>
      </c>
      <c r="B75" t="s">
        <v>404</v>
      </c>
      <c r="C75" t="s">
        <v>473</v>
      </c>
    </row>
    <row r="76" spans="1:5" x14ac:dyDescent="0.25">
      <c r="A76" t="s">
        <v>324</v>
      </c>
      <c r="B76">
        <v>0</v>
      </c>
      <c r="C76">
        <v>0</v>
      </c>
    </row>
    <row r="77" spans="1:5" x14ac:dyDescent="0.25">
      <c r="A77" t="s">
        <v>375</v>
      </c>
      <c r="B77" t="s">
        <v>405</v>
      </c>
      <c r="C77" t="s">
        <v>474</v>
      </c>
    </row>
    <row r="78" spans="1:5" x14ac:dyDescent="0.25">
      <c r="B78" t="s">
        <v>406</v>
      </c>
      <c r="C78" t="s">
        <v>475</v>
      </c>
    </row>
    <row r="79" spans="1:5" x14ac:dyDescent="0.25">
      <c r="B79">
        <v>0</v>
      </c>
      <c r="C79">
        <v>4516</v>
      </c>
    </row>
    <row r="80" spans="1:5" x14ac:dyDescent="0.25">
      <c r="B80" t="s">
        <v>407</v>
      </c>
      <c r="C80" t="s">
        <v>476</v>
      </c>
    </row>
    <row r="81" spans="2:3" x14ac:dyDescent="0.25">
      <c r="B81" t="s">
        <v>370</v>
      </c>
      <c r="C81" t="s">
        <v>477</v>
      </c>
    </row>
    <row r="82" spans="2:3" x14ac:dyDescent="0.25">
      <c r="B82">
        <v>0</v>
      </c>
      <c r="C82">
        <v>97609</v>
      </c>
    </row>
    <row r="83" spans="2:3" x14ac:dyDescent="0.25">
      <c r="B83" t="s">
        <v>408</v>
      </c>
      <c r="C83" t="s">
        <v>478</v>
      </c>
    </row>
    <row r="84" spans="2:3" x14ac:dyDescent="0.25">
      <c r="B84" t="s">
        <v>409</v>
      </c>
      <c r="C84" t="s">
        <v>479</v>
      </c>
    </row>
    <row r="85" spans="2:3" x14ac:dyDescent="0.25">
      <c r="B85">
        <v>40125</v>
      </c>
      <c r="C85">
        <v>12656</v>
      </c>
    </row>
    <row r="86" spans="2:3" x14ac:dyDescent="0.25">
      <c r="B86" t="s">
        <v>410</v>
      </c>
      <c r="C86" t="s">
        <v>480</v>
      </c>
    </row>
    <row r="87" spans="2:3" x14ac:dyDescent="0.25">
      <c r="B87" t="s">
        <v>411</v>
      </c>
      <c r="C87" t="s">
        <v>481</v>
      </c>
    </row>
    <row r="88" spans="2:3" x14ac:dyDescent="0.25">
      <c r="B88">
        <v>18071</v>
      </c>
      <c r="C88">
        <v>0</v>
      </c>
    </row>
    <row r="89" spans="2:3" x14ac:dyDescent="0.25">
      <c r="B89" t="s">
        <v>412</v>
      </c>
      <c r="C89" t="s">
        <v>482</v>
      </c>
    </row>
    <row r="90" spans="2:3" x14ac:dyDescent="0.25">
      <c r="B90" t="s">
        <v>413</v>
      </c>
      <c r="C90" t="s">
        <v>483</v>
      </c>
    </row>
    <row r="91" spans="2:3" x14ac:dyDescent="0.25">
      <c r="B91">
        <v>0</v>
      </c>
      <c r="C91">
        <v>0</v>
      </c>
    </row>
    <row r="92" spans="2:3" x14ac:dyDescent="0.25">
      <c r="B92" t="s">
        <v>414</v>
      </c>
      <c r="C92" t="s">
        <v>484</v>
      </c>
    </row>
    <row r="93" spans="2:3" x14ac:dyDescent="0.25">
      <c r="B93" t="s">
        <v>415</v>
      </c>
      <c r="C93" t="s">
        <v>485</v>
      </c>
    </row>
    <row r="94" spans="2:3" x14ac:dyDescent="0.25">
      <c r="B94">
        <v>24230</v>
      </c>
      <c r="C94">
        <v>0</v>
      </c>
    </row>
    <row r="95" spans="2:3" x14ac:dyDescent="0.25">
      <c r="B95" t="s">
        <v>416</v>
      </c>
      <c r="C95" t="s">
        <v>486</v>
      </c>
    </row>
    <row r="96" spans="2:3" x14ac:dyDescent="0.25">
      <c r="B96" t="s">
        <v>417</v>
      </c>
      <c r="C96" t="s">
        <v>487</v>
      </c>
    </row>
    <row r="97" spans="2:3" x14ac:dyDescent="0.25">
      <c r="B97">
        <v>0</v>
      </c>
      <c r="C97">
        <v>0</v>
      </c>
    </row>
    <row r="98" spans="2:3" x14ac:dyDescent="0.25">
      <c r="B98" t="s">
        <v>418</v>
      </c>
      <c r="C98" t="s">
        <v>488</v>
      </c>
    </row>
    <row r="99" spans="2:3" x14ac:dyDescent="0.25">
      <c r="B99" t="s">
        <v>419</v>
      </c>
      <c r="C99" t="s">
        <v>489</v>
      </c>
    </row>
    <row r="100" spans="2:3" x14ac:dyDescent="0.25">
      <c r="B100">
        <v>0</v>
      </c>
      <c r="C100">
        <v>0</v>
      </c>
    </row>
    <row r="101" spans="2:3" x14ac:dyDescent="0.25">
      <c r="B101" t="s">
        <v>420</v>
      </c>
      <c r="C101" t="s">
        <v>490</v>
      </c>
    </row>
    <row r="102" spans="2:3" x14ac:dyDescent="0.25">
      <c r="B102" t="s">
        <v>421</v>
      </c>
      <c r="C102" t="s">
        <v>491</v>
      </c>
    </row>
    <row r="103" spans="2:3" x14ac:dyDescent="0.25">
      <c r="B103">
        <v>0</v>
      </c>
      <c r="C103">
        <v>138139</v>
      </c>
    </row>
    <row r="104" spans="2:3" x14ac:dyDescent="0.25">
      <c r="B104" t="s">
        <v>422</v>
      </c>
      <c r="C104" t="s">
        <v>492</v>
      </c>
    </row>
    <row r="105" spans="2:3" x14ac:dyDescent="0.25">
      <c r="B105" t="s">
        <v>423</v>
      </c>
      <c r="C105" t="s">
        <v>493</v>
      </c>
    </row>
    <row r="106" spans="2:3" x14ac:dyDescent="0.25">
      <c r="B106">
        <v>10425</v>
      </c>
      <c r="C106">
        <v>0</v>
      </c>
    </row>
    <row r="107" spans="2:3" x14ac:dyDescent="0.25">
      <c r="B107" t="s">
        <v>424</v>
      </c>
      <c r="C107" t="s">
        <v>494</v>
      </c>
    </row>
    <row r="108" spans="2:3" x14ac:dyDescent="0.25">
      <c r="B108" t="s">
        <v>425</v>
      </c>
      <c r="C108" t="s">
        <v>495</v>
      </c>
    </row>
    <row r="109" spans="2:3" x14ac:dyDescent="0.25">
      <c r="B109">
        <v>0</v>
      </c>
      <c r="C109">
        <v>0</v>
      </c>
    </row>
    <row r="110" spans="2:3" x14ac:dyDescent="0.25">
      <c r="B110" t="s">
        <v>426</v>
      </c>
      <c r="C110" t="s">
        <v>496</v>
      </c>
    </row>
    <row r="111" spans="2:3" x14ac:dyDescent="0.25">
      <c r="B111" t="s">
        <v>427</v>
      </c>
      <c r="C111" t="s">
        <v>413</v>
      </c>
    </row>
    <row r="112" spans="2:3" x14ac:dyDescent="0.25">
      <c r="B112">
        <v>1007962</v>
      </c>
      <c r="C112">
        <v>0</v>
      </c>
    </row>
    <row r="113" spans="2:3" x14ac:dyDescent="0.25">
      <c r="B113" t="s">
        <v>428</v>
      </c>
      <c r="C113" t="s">
        <v>497</v>
      </c>
    </row>
    <row r="114" spans="2:3" x14ac:dyDescent="0.25">
      <c r="B114" t="s">
        <v>429</v>
      </c>
      <c r="C114" t="s">
        <v>419</v>
      </c>
    </row>
    <row r="115" spans="2:3" x14ac:dyDescent="0.25">
      <c r="B115">
        <v>0</v>
      </c>
      <c r="C115">
        <v>239898</v>
      </c>
    </row>
    <row r="116" spans="2:3" x14ac:dyDescent="0.25">
      <c r="B116" t="s">
        <v>430</v>
      </c>
      <c r="C116" t="s">
        <v>498</v>
      </c>
    </row>
    <row r="117" spans="2:3" x14ac:dyDescent="0.25">
      <c r="B117" t="s">
        <v>431</v>
      </c>
      <c r="C117" t="s">
        <v>421</v>
      </c>
    </row>
    <row r="118" spans="2:3" x14ac:dyDescent="0.25">
      <c r="B118">
        <v>710</v>
      </c>
      <c r="C118">
        <v>0</v>
      </c>
    </row>
    <row r="119" spans="2:3" x14ac:dyDescent="0.25">
      <c r="B119" t="s">
        <v>432</v>
      </c>
      <c r="C119" t="s">
        <v>499</v>
      </c>
    </row>
    <row r="120" spans="2:3" x14ac:dyDescent="0.25">
      <c r="B120" t="s">
        <v>433</v>
      </c>
      <c r="C120" t="s">
        <v>423</v>
      </c>
    </row>
    <row r="121" spans="2:3" x14ac:dyDescent="0.25">
      <c r="B121">
        <v>259</v>
      </c>
      <c r="C121">
        <v>0</v>
      </c>
    </row>
    <row r="122" spans="2:3" x14ac:dyDescent="0.25">
      <c r="B122" t="s">
        <v>434</v>
      </c>
      <c r="C122" t="s">
        <v>500</v>
      </c>
    </row>
    <row r="123" spans="2:3" x14ac:dyDescent="0.25">
      <c r="B123" t="s">
        <v>435</v>
      </c>
      <c r="C123" t="s">
        <v>425</v>
      </c>
    </row>
    <row r="124" spans="2:3" x14ac:dyDescent="0.25">
      <c r="B124">
        <v>0</v>
      </c>
      <c r="C124">
        <v>0</v>
      </c>
    </row>
    <row r="125" spans="2:3" x14ac:dyDescent="0.25">
      <c r="B125" t="s">
        <v>436</v>
      </c>
      <c r="C125" t="s">
        <v>501</v>
      </c>
    </row>
    <row r="126" spans="2:3" x14ac:dyDescent="0.25">
      <c r="B126" t="s">
        <v>437</v>
      </c>
      <c r="C126" t="s">
        <v>431</v>
      </c>
    </row>
    <row r="127" spans="2:3" x14ac:dyDescent="0.25">
      <c r="B127">
        <v>0</v>
      </c>
      <c r="C127">
        <v>0</v>
      </c>
    </row>
    <row r="128" spans="2:3" x14ac:dyDescent="0.25">
      <c r="B128" t="s">
        <v>438</v>
      </c>
      <c r="C128" t="s">
        <v>502</v>
      </c>
    </row>
    <row r="129" spans="2:3" x14ac:dyDescent="0.25">
      <c r="B129" t="s">
        <v>439</v>
      </c>
      <c r="C129" t="s">
        <v>433</v>
      </c>
    </row>
    <row r="130" spans="2:3" x14ac:dyDescent="0.25">
      <c r="B130">
        <v>46508</v>
      </c>
      <c r="C130">
        <v>0</v>
      </c>
    </row>
    <row r="131" spans="2:3" x14ac:dyDescent="0.25">
      <c r="B131" t="s">
        <v>440</v>
      </c>
      <c r="C131" t="s">
        <v>503</v>
      </c>
    </row>
    <row r="132" spans="2:3" x14ac:dyDescent="0.25">
      <c r="B132" t="s">
        <v>441</v>
      </c>
      <c r="C132" t="s">
        <v>435</v>
      </c>
    </row>
    <row r="133" spans="2:3" x14ac:dyDescent="0.25">
      <c r="B133">
        <v>1043119</v>
      </c>
      <c r="C133">
        <v>0</v>
      </c>
    </row>
    <row r="134" spans="2:3" x14ac:dyDescent="0.25">
      <c r="B134" t="s">
        <v>442</v>
      </c>
      <c r="C134" t="s">
        <v>504</v>
      </c>
    </row>
    <row r="135" spans="2:3" x14ac:dyDescent="0.25">
      <c r="B135" t="s">
        <v>443</v>
      </c>
      <c r="C135" t="s">
        <v>437</v>
      </c>
    </row>
    <row r="136" spans="2:3" x14ac:dyDescent="0.25">
      <c r="B136">
        <v>0</v>
      </c>
      <c r="C136">
        <v>0</v>
      </c>
    </row>
    <row r="137" spans="2:3" x14ac:dyDescent="0.25">
      <c r="B137" t="s">
        <v>444</v>
      </c>
      <c r="C137" t="s">
        <v>505</v>
      </c>
    </row>
    <row r="138" spans="2:3" x14ac:dyDescent="0.25">
      <c r="B138" t="s">
        <v>374</v>
      </c>
      <c r="C138" t="s">
        <v>443</v>
      </c>
    </row>
    <row r="139" spans="2:3" x14ac:dyDescent="0.25">
      <c r="B139" t="s">
        <v>324</v>
      </c>
      <c r="C139">
        <v>49547</v>
      </c>
    </row>
    <row r="140" spans="2:3" x14ac:dyDescent="0.25">
      <c r="B140" t="s">
        <v>375</v>
      </c>
      <c r="C140" t="s">
        <v>506</v>
      </c>
    </row>
    <row r="141" spans="2:3" x14ac:dyDescent="0.25">
      <c r="C141" t="s">
        <v>507</v>
      </c>
    </row>
    <row r="142" spans="2:3" x14ac:dyDescent="0.25">
      <c r="C142">
        <v>0</v>
      </c>
    </row>
    <row r="143" spans="2:3" x14ac:dyDescent="0.25">
      <c r="C143" t="s">
        <v>508</v>
      </c>
    </row>
    <row r="144" spans="2:3" x14ac:dyDescent="0.25">
      <c r="C144" t="s">
        <v>509</v>
      </c>
    </row>
    <row r="145" spans="3:3" x14ac:dyDescent="0.25">
      <c r="C145">
        <v>0</v>
      </c>
    </row>
    <row r="146" spans="3:3" x14ac:dyDescent="0.25">
      <c r="C146" t="s">
        <v>510</v>
      </c>
    </row>
    <row r="147" spans="3:3" x14ac:dyDescent="0.25">
      <c r="C147" t="s">
        <v>511</v>
      </c>
    </row>
    <row r="148" spans="3:3" x14ac:dyDescent="0.25">
      <c r="C148">
        <v>31175</v>
      </c>
    </row>
    <row r="149" spans="3:3" x14ac:dyDescent="0.25">
      <c r="C149" t="s">
        <v>512</v>
      </c>
    </row>
    <row r="150" spans="3:3" x14ac:dyDescent="0.25">
      <c r="C150" t="s">
        <v>513</v>
      </c>
    </row>
    <row r="151" spans="3:3" x14ac:dyDescent="0.25">
      <c r="C151">
        <v>0</v>
      </c>
    </row>
    <row r="152" spans="3:3" x14ac:dyDescent="0.25">
      <c r="C152" t="s">
        <v>514</v>
      </c>
    </row>
    <row r="153" spans="3:3" x14ac:dyDescent="0.25">
      <c r="C153" t="s">
        <v>515</v>
      </c>
    </row>
    <row r="154" spans="3:3" x14ac:dyDescent="0.25">
      <c r="C154">
        <v>0</v>
      </c>
    </row>
    <row r="155" spans="3:3" x14ac:dyDescent="0.25">
      <c r="C155" t="s">
        <v>516</v>
      </c>
    </row>
    <row r="156" spans="3:3" x14ac:dyDescent="0.25">
      <c r="C156" t="s">
        <v>517</v>
      </c>
    </row>
    <row r="157" spans="3:3" x14ac:dyDescent="0.25">
      <c r="C157">
        <v>0</v>
      </c>
    </row>
    <row r="158" spans="3:3" x14ac:dyDescent="0.25">
      <c r="C158" t="s">
        <v>518</v>
      </c>
    </row>
    <row r="159" spans="3:3" x14ac:dyDescent="0.25">
      <c r="C159" t="s">
        <v>519</v>
      </c>
    </row>
    <row r="160" spans="3:3" x14ac:dyDescent="0.25">
      <c r="C160">
        <v>0</v>
      </c>
    </row>
    <row r="161" spans="3:3" x14ac:dyDescent="0.25">
      <c r="C161" t="s">
        <v>520</v>
      </c>
    </row>
    <row r="162" spans="3:3" x14ac:dyDescent="0.25">
      <c r="C162" t="s">
        <v>521</v>
      </c>
    </row>
    <row r="163" spans="3:3" x14ac:dyDescent="0.25">
      <c r="C163">
        <v>74919</v>
      </c>
    </row>
    <row r="164" spans="3:3" x14ac:dyDescent="0.25">
      <c r="C164" t="s">
        <v>522</v>
      </c>
    </row>
    <row r="165" spans="3:3" x14ac:dyDescent="0.25">
      <c r="C165" t="s">
        <v>523</v>
      </c>
    </row>
    <row r="166" spans="3:3" x14ac:dyDescent="0.25">
      <c r="C166">
        <v>0</v>
      </c>
    </row>
    <row r="167" spans="3:3" x14ac:dyDescent="0.25">
      <c r="C167" t="s">
        <v>524</v>
      </c>
    </row>
    <row r="168" spans="3:3" x14ac:dyDescent="0.25">
      <c r="C168" t="s">
        <v>525</v>
      </c>
    </row>
    <row r="169" spans="3:3" x14ac:dyDescent="0.25">
      <c r="C169">
        <v>0</v>
      </c>
    </row>
    <row r="170" spans="3:3" x14ac:dyDescent="0.25">
      <c r="C170" t="s">
        <v>526</v>
      </c>
    </row>
    <row r="171" spans="3:3" x14ac:dyDescent="0.25">
      <c r="C171" t="s">
        <v>527</v>
      </c>
    </row>
    <row r="172" spans="3:3" x14ac:dyDescent="0.25">
      <c r="C172">
        <v>0</v>
      </c>
    </row>
    <row r="173" spans="3:3" x14ac:dyDescent="0.25">
      <c r="C173" t="s">
        <v>528</v>
      </c>
    </row>
    <row r="174" spans="3:3" x14ac:dyDescent="0.25">
      <c r="C174" t="s">
        <v>529</v>
      </c>
    </row>
    <row r="175" spans="3:3" x14ac:dyDescent="0.25">
      <c r="C175">
        <v>378741</v>
      </c>
    </row>
    <row r="176" spans="3:3" x14ac:dyDescent="0.25">
      <c r="C176" t="s">
        <v>530</v>
      </c>
    </row>
    <row r="177" spans="3:3" x14ac:dyDescent="0.25">
      <c r="C177" t="s">
        <v>531</v>
      </c>
    </row>
    <row r="178" spans="3:3" x14ac:dyDescent="0.25">
      <c r="C178">
        <v>0</v>
      </c>
    </row>
    <row r="179" spans="3:3" x14ac:dyDescent="0.25">
      <c r="C179" t="s">
        <v>532</v>
      </c>
    </row>
    <row r="180" spans="3:3" x14ac:dyDescent="0.25">
      <c r="C180" t="s">
        <v>533</v>
      </c>
    </row>
    <row r="181" spans="3:3" x14ac:dyDescent="0.25">
      <c r="C181">
        <v>0</v>
      </c>
    </row>
    <row r="182" spans="3:3" x14ac:dyDescent="0.25">
      <c r="C182" t="s">
        <v>534</v>
      </c>
    </row>
    <row r="183" spans="3:3" x14ac:dyDescent="0.25">
      <c r="C183" t="s">
        <v>535</v>
      </c>
    </row>
    <row r="184" spans="3:3" x14ac:dyDescent="0.25">
      <c r="C184">
        <v>0</v>
      </c>
    </row>
    <row r="185" spans="3:3" x14ac:dyDescent="0.25">
      <c r="C185" t="s">
        <v>536</v>
      </c>
    </row>
    <row r="186" spans="3:3" x14ac:dyDescent="0.25">
      <c r="C186" t="s">
        <v>537</v>
      </c>
    </row>
    <row r="187" spans="3:3" x14ac:dyDescent="0.25">
      <c r="C187">
        <v>335505</v>
      </c>
    </row>
    <row r="188" spans="3:3" x14ac:dyDescent="0.25">
      <c r="C188" t="s">
        <v>538</v>
      </c>
    </row>
    <row r="189" spans="3:3" x14ac:dyDescent="0.25">
      <c r="C189" t="s">
        <v>539</v>
      </c>
    </row>
    <row r="190" spans="3:3" x14ac:dyDescent="0.25">
      <c r="C190">
        <v>0</v>
      </c>
    </row>
    <row r="191" spans="3:3" x14ac:dyDescent="0.25">
      <c r="C191" t="s">
        <v>540</v>
      </c>
    </row>
    <row r="192" spans="3:3" x14ac:dyDescent="0.25">
      <c r="C192" t="s">
        <v>541</v>
      </c>
    </row>
    <row r="193" spans="3:3" x14ac:dyDescent="0.25">
      <c r="C193">
        <v>0</v>
      </c>
    </row>
    <row r="194" spans="3:3" x14ac:dyDescent="0.25">
      <c r="C194" t="s">
        <v>542</v>
      </c>
    </row>
    <row r="195" spans="3:3" x14ac:dyDescent="0.25">
      <c r="C195" t="s">
        <v>543</v>
      </c>
    </row>
    <row r="196" spans="3:3" x14ac:dyDescent="0.25">
      <c r="C196">
        <v>27897</v>
      </c>
    </row>
    <row r="197" spans="3:3" x14ac:dyDescent="0.25">
      <c r="C197" t="s">
        <v>544</v>
      </c>
    </row>
    <row r="198" spans="3:3" x14ac:dyDescent="0.25">
      <c r="C198" t="s">
        <v>545</v>
      </c>
    </row>
    <row r="199" spans="3:3" x14ac:dyDescent="0.25">
      <c r="C199">
        <v>23587</v>
      </c>
    </row>
    <row r="200" spans="3:3" x14ac:dyDescent="0.25">
      <c r="C200" t="s">
        <v>546</v>
      </c>
    </row>
    <row r="201" spans="3:3" x14ac:dyDescent="0.25">
      <c r="C201" t="s">
        <v>547</v>
      </c>
    </row>
    <row r="202" spans="3:3" x14ac:dyDescent="0.25">
      <c r="C202">
        <v>0</v>
      </c>
    </row>
    <row r="203" spans="3:3" x14ac:dyDescent="0.25">
      <c r="C203" t="s">
        <v>548</v>
      </c>
    </row>
    <row r="204" spans="3:3" x14ac:dyDescent="0.25">
      <c r="C204" t="s">
        <v>549</v>
      </c>
    </row>
    <row r="205" spans="3:3" x14ac:dyDescent="0.25">
      <c r="C205">
        <v>0</v>
      </c>
    </row>
    <row r="206" spans="3:3" x14ac:dyDescent="0.25">
      <c r="C206" t="s">
        <v>550</v>
      </c>
    </row>
    <row r="207" spans="3:3" x14ac:dyDescent="0.25">
      <c r="C207" t="s">
        <v>551</v>
      </c>
    </row>
    <row r="208" spans="3:3" x14ac:dyDescent="0.25">
      <c r="C208">
        <v>0</v>
      </c>
    </row>
    <row r="209" spans="3:3" x14ac:dyDescent="0.25">
      <c r="C209" t="s">
        <v>552</v>
      </c>
    </row>
    <row r="210" spans="3:3" x14ac:dyDescent="0.25">
      <c r="C210" t="s">
        <v>553</v>
      </c>
    </row>
    <row r="211" spans="3:3" x14ac:dyDescent="0.25">
      <c r="C211">
        <v>0</v>
      </c>
    </row>
    <row r="212" spans="3:3" x14ac:dyDescent="0.25">
      <c r="C212" t="s">
        <v>554</v>
      </c>
    </row>
    <row r="213" spans="3:3" x14ac:dyDescent="0.25">
      <c r="C213" t="s">
        <v>555</v>
      </c>
    </row>
    <row r="214" spans="3:3" x14ac:dyDescent="0.25">
      <c r="C214">
        <v>0</v>
      </c>
    </row>
    <row r="215" spans="3:3" x14ac:dyDescent="0.25">
      <c r="C215" t="s">
        <v>556</v>
      </c>
    </row>
    <row r="216" spans="3:3" x14ac:dyDescent="0.25">
      <c r="C216" t="s">
        <v>557</v>
      </c>
    </row>
    <row r="217" spans="3:3" x14ac:dyDescent="0.25">
      <c r="C217">
        <v>0</v>
      </c>
    </row>
    <row r="218" spans="3:3" x14ac:dyDescent="0.25">
      <c r="C218" t="s">
        <v>558</v>
      </c>
    </row>
    <row r="219" spans="3:3" x14ac:dyDescent="0.25">
      <c r="C219" t="s">
        <v>559</v>
      </c>
    </row>
    <row r="220" spans="3:3" x14ac:dyDescent="0.25">
      <c r="C220">
        <v>0</v>
      </c>
    </row>
    <row r="221" spans="3:3" x14ac:dyDescent="0.25">
      <c r="C221" t="s">
        <v>560</v>
      </c>
    </row>
    <row r="222" spans="3:3" x14ac:dyDescent="0.25">
      <c r="C222" t="s">
        <v>561</v>
      </c>
    </row>
    <row r="223" spans="3:3" x14ac:dyDescent="0.25">
      <c r="C223">
        <v>0</v>
      </c>
    </row>
    <row r="224" spans="3:3" x14ac:dyDescent="0.25">
      <c r="C224" t="s">
        <v>562</v>
      </c>
    </row>
    <row r="225" spans="3:3" x14ac:dyDescent="0.25">
      <c r="C225" t="s">
        <v>563</v>
      </c>
    </row>
    <row r="226" spans="3:3" x14ac:dyDescent="0.25">
      <c r="C226">
        <v>0</v>
      </c>
    </row>
    <row r="227" spans="3:3" x14ac:dyDescent="0.25">
      <c r="C227" t="s">
        <v>564</v>
      </c>
    </row>
    <row r="228" spans="3:3" x14ac:dyDescent="0.25">
      <c r="C228" t="s">
        <v>565</v>
      </c>
    </row>
    <row r="229" spans="3:3" x14ac:dyDescent="0.25">
      <c r="C229">
        <v>2675</v>
      </c>
    </row>
    <row r="230" spans="3:3" x14ac:dyDescent="0.25">
      <c r="C230" t="s">
        <v>566</v>
      </c>
    </row>
    <row r="231" spans="3:3" x14ac:dyDescent="0.25">
      <c r="C231" t="s">
        <v>567</v>
      </c>
    </row>
    <row r="232" spans="3:3" x14ac:dyDescent="0.25">
      <c r="C232">
        <v>0</v>
      </c>
    </row>
    <row r="233" spans="3:3" x14ac:dyDescent="0.25">
      <c r="C233" t="s">
        <v>568</v>
      </c>
    </row>
    <row r="234" spans="3:3" x14ac:dyDescent="0.25">
      <c r="C234" t="s">
        <v>569</v>
      </c>
    </row>
    <row r="235" spans="3:3" x14ac:dyDescent="0.25">
      <c r="C235">
        <v>0</v>
      </c>
    </row>
    <row r="236" spans="3:3" x14ac:dyDescent="0.25">
      <c r="C236" t="s">
        <v>570</v>
      </c>
    </row>
    <row r="237" spans="3:3" x14ac:dyDescent="0.25">
      <c r="C237" t="s">
        <v>571</v>
      </c>
    </row>
    <row r="238" spans="3:3" x14ac:dyDescent="0.25">
      <c r="C238">
        <v>0</v>
      </c>
    </row>
    <row r="239" spans="3:3" x14ac:dyDescent="0.25">
      <c r="C239" t="s">
        <v>572</v>
      </c>
    </row>
    <row r="240" spans="3:3" x14ac:dyDescent="0.25">
      <c r="C240" t="s">
        <v>573</v>
      </c>
    </row>
    <row r="241" spans="3:3" x14ac:dyDescent="0.25">
      <c r="C241">
        <v>19500</v>
      </c>
    </row>
    <row r="242" spans="3:3" x14ac:dyDescent="0.25">
      <c r="C242" t="s">
        <v>574</v>
      </c>
    </row>
    <row r="243" spans="3:3" x14ac:dyDescent="0.25">
      <c r="C243" t="s">
        <v>575</v>
      </c>
    </row>
    <row r="244" spans="3:3" x14ac:dyDescent="0.25">
      <c r="C244">
        <v>0</v>
      </c>
    </row>
    <row r="245" spans="3:3" x14ac:dyDescent="0.25">
      <c r="C245" t="s">
        <v>576</v>
      </c>
    </row>
    <row r="246" spans="3:3" x14ac:dyDescent="0.25">
      <c r="C246" t="s">
        <v>577</v>
      </c>
    </row>
    <row r="247" spans="3:3" x14ac:dyDescent="0.25">
      <c r="C247">
        <v>0</v>
      </c>
    </row>
    <row r="248" spans="3:3" x14ac:dyDescent="0.25">
      <c r="C248" t="s">
        <v>578</v>
      </c>
    </row>
    <row r="249" spans="3:3" x14ac:dyDescent="0.25">
      <c r="C249" t="s">
        <v>579</v>
      </c>
    </row>
    <row r="250" spans="3:3" x14ac:dyDescent="0.25">
      <c r="C250">
        <v>0</v>
      </c>
    </row>
    <row r="251" spans="3:3" x14ac:dyDescent="0.25">
      <c r="C251" t="s">
        <v>580</v>
      </c>
    </row>
    <row r="252" spans="3:3" x14ac:dyDescent="0.25">
      <c r="C252" t="s">
        <v>581</v>
      </c>
    </row>
    <row r="253" spans="3:3" x14ac:dyDescent="0.25">
      <c r="C253">
        <v>0</v>
      </c>
    </row>
    <row r="254" spans="3:3" x14ac:dyDescent="0.25">
      <c r="C254" t="s">
        <v>582</v>
      </c>
    </row>
    <row r="255" spans="3:3" x14ac:dyDescent="0.25">
      <c r="C255" t="s">
        <v>583</v>
      </c>
    </row>
    <row r="256" spans="3:3" x14ac:dyDescent="0.25">
      <c r="C256">
        <v>129107</v>
      </c>
    </row>
    <row r="257" spans="3:3" x14ac:dyDescent="0.25">
      <c r="C257" t="s">
        <v>584</v>
      </c>
    </row>
    <row r="258" spans="3:3" x14ac:dyDescent="0.25">
      <c r="C258" t="s">
        <v>585</v>
      </c>
    </row>
    <row r="259" spans="3:3" x14ac:dyDescent="0.25">
      <c r="C259">
        <v>0</v>
      </c>
    </row>
    <row r="260" spans="3:3" x14ac:dyDescent="0.25">
      <c r="C260" t="s">
        <v>586</v>
      </c>
    </row>
    <row r="261" spans="3:3" x14ac:dyDescent="0.25">
      <c r="C261" t="s">
        <v>587</v>
      </c>
    </row>
    <row r="262" spans="3:3" x14ac:dyDescent="0.25">
      <c r="C262">
        <v>319586</v>
      </c>
    </row>
    <row r="263" spans="3:3" x14ac:dyDescent="0.25">
      <c r="C263" t="s">
        <v>588</v>
      </c>
    </row>
    <row r="264" spans="3:3" x14ac:dyDescent="0.25">
      <c r="C264" t="s">
        <v>589</v>
      </c>
    </row>
    <row r="265" spans="3:3" x14ac:dyDescent="0.25">
      <c r="C265">
        <v>0</v>
      </c>
    </row>
    <row r="266" spans="3:3" x14ac:dyDescent="0.25">
      <c r="C266" t="s">
        <v>590</v>
      </c>
    </row>
    <row r="267" spans="3:3" x14ac:dyDescent="0.25">
      <c r="C267" t="s">
        <v>591</v>
      </c>
    </row>
    <row r="268" spans="3:3" x14ac:dyDescent="0.25">
      <c r="C268">
        <v>0</v>
      </c>
    </row>
    <row r="269" spans="3:3" x14ac:dyDescent="0.25">
      <c r="C269" t="s">
        <v>592</v>
      </c>
    </row>
    <row r="270" spans="3:3" x14ac:dyDescent="0.25">
      <c r="C270" t="s">
        <v>593</v>
      </c>
    </row>
    <row r="271" spans="3:3" x14ac:dyDescent="0.25">
      <c r="C271">
        <v>1031</v>
      </c>
    </row>
    <row r="272" spans="3:3" x14ac:dyDescent="0.25">
      <c r="C272" t="s">
        <v>594</v>
      </c>
    </row>
    <row r="273" spans="3:3" x14ac:dyDescent="0.25">
      <c r="C273" t="s">
        <v>374</v>
      </c>
    </row>
    <row r="274" spans="3:3" x14ac:dyDescent="0.25">
      <c r="C274" t="s">
        <v>324</v>
      </c>
    </row>
    <row r="275" spans="3:3" x14ac:dyDescent="0.25">
      <c r="C275" t="s">
        <v>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E26A-3185-4FBC-BB7B-0691C4607957}">
  <sheetPr>
    <pageSetUpPr fitToPage="1"/>
  </sheetPr>
  <dimension ref="A1:K112"/>
  <sheetViews>
    <sheetView tabSelected="1" zoomScale="115" zoomScaleNormal="115" workbookViewId="0">
      <pane ySplit="6" topLeftCell="A7" activePane="bottomLeft" state="frozen"/>
      <selection pane="bottomLeft" activeCell="C2" sqref="C2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324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1.1000000000000001</v>
      </c>
      <c r="B7" s="11" t="s">
        <v>10</v>
      </c>
      <c r="C7" s="12">
        <v>130764</v>
      </c>
      <c r="D7" s="39"/>
      <c r="E7" s="12">
        <f>SUM(C7:D7)</f>
        <v>130764</v>
      </c>
      <c r="F7" s="39"/>
      <c r="G7" s="13">
        <f>E7-F7</f>
        <v>130764</v>
      </c>
      <c r="H7" s="6"/>
      <c r="I7" s="4"/>
      <c r="J7" s="4"/>
      <c r="K7" s="5"/>
    </row>
    <row r="8" spans="1:11" x14ac:dyDescent="0.25">
      <c r="A8" s="14">
        <v>1.2</v>
      </c>
      <c r="B8" t="s">
        <v>11</v>
      </c>
      <c r="C8" s="15">
        <v>0</v>
      </c>
      <c r="D8" s="47">
        <f>'Employee Benefits'!F4</f>
        <v>8559</v>
      </c>
      <c r="E8" s="15">
        <f t="shared" ref="E8:E12" si="0">SUM(C8:D8)</f>
        <v>8559</v>
      </c>
      <c r="F8" s="40"/>
      <c r="G8" s="16">
        <f t="shared" ref="G8:G12" si="1">E8-F8</f>
        <v>8559</v>
      </c>
      <c r="H8" s="6"/>
      <c r="I8" s="4" t="s">
        <v>323</v>
      </c>
      <c r="J8" s="4"/>
      <c r="K8" s="5"/>
    </row>
    <row r="9" spans="1:11" x14ac:dyDescent="0.25">
      <c r="A9" s="14">
        <v>1.3</v>
      </c>
      <c r="B9" t="s">
        <v>12</v>
      </c>
      <c r="C9" s="15">
        <v>0</v>
      </c>
      <c r="D9" s="47">
        <f>'Employee Benefits'!G4</f>
        <v>9904</v>
      </c>
      <c r="E9" s="15">
        <f t="shared" si="0"/>
        <v>9904</v>
      </c>
      <c r="F9" s="40"/>
      <c r="G9" s="16">
        <f t="shared" si="1"/>
        <v>9904</v>
      </c>
      <c r="H9" s="6"/>
      <c r="I9" s="5"/>
      <c r="J9" s="5"/>
      <c r="K9" s="5"/>
    </row>
    <row r="10" spans="1:11" x14ac:dyDescent="0.25">
      <c r="A10" s="31">
        <v>1.4</v>
      </c>
      <c r="B10" t="s">
        <v>13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1.5</v>
      </c>
      <c r="B11" t="s">
        <v>14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1.6</v>
      </c>
      <c r="B12" t="s">
        <v>15</v>
      </c>
      <c r="C12" s="15">
        <v>0</v>
      </c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30" t="s">
        <v>9</v>
      </c>
      <c r="B13" s="2" t="s">
        <v>16</v>
      </c>
      <c r="C13" s="18">
        <f>SUM(C7:C12)</f>
        <v>130764</v>
      </c>
      <c r="D13" s="18">
        <f>SUM(D7:D12)</f>
        <v>18463</v>
      </c>
      <c r="E13" s="18">
        <f>SUM(E7:E12)</f>
        <v>149227</v>
      </c>
      <c r="F13" s="18">
        <f>SUM(F7:F12)</f>
        <v>0</v>
      </c>
      <c r="G13" s="19">
        <f>SUM(G7:G12)</f>
        <v>149227</v>
      </c>
      <c r="H13" s="6"/>
      <c r="I13" s="5"/>
      <c r="J13" s="5"/>
      <c r="K13" s="5"/>
    </row>
    <row r="14" spans="1:11" x14ac:dyDescent="0.25">
      <c r="A14" s="31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31">
        <v>1.7</v>
      </c>
      <c r="B15" t="s">
        <v>17</v>
      </c>
      <c r="C15" s="15">
        <v>1245222</v>
      </c>
      <c r="D15" s="40"/>
      <c r="E15" s="15">
        <f t="shared" ref="E15:E19" si="2">SUM(C15:D15)</f>
        <v>1245222</v>
      </c>
      <c r="F15" s="40"/>
      <c r="G15" s="16">
        <f t="shared" ref="G15:G19" si="3">E15-F15</f>
        <v>1245222</v>
      </c>
      <c r="H15" s="6"/>
      <c r="I15" s="5"/>
      <c r="J15" s="5"/>
      <c r="K15" s="5"/>
    </row>
    <row r="16" spans="1:11" x14ac:dyDescent="0.25">
      <c r="A16" s="31">
        <v>1.8</v>
      </c>
      <c r="B16" t="s">
        <v>18</v>
      </c>
      <c r="C16" s="15">
        <v>0</v>
      </c>
      <c r="D16" s="47">
        <f>'Employee Benefits'!F5</f>
        <v>81502</v>
      </c>
      <c r="E16" s="15">
        <f t="shared" si="2"/>
        <v>81502</v>
      </c>
      <c r="F16" s="40"/>
      <c r="G16" s="16">
        <f t="shared" si="3"/>
        <v>81502</v>
      </c>
      <c r="H16" s="6"/>
      <c r="I16" s="5"/>
      <c r="J16" s="5"/>
      <c r="K16" s="5"/>
    </row>
    <row r="17" spans="1:11" x14ac:dyDescent="0.25">
      <c r="A17" s="31">
        <v>1.9</v>
      </c>
      <c r="B17" t="s">
        <v>19</v>
      </c>
      <c r="C17" s="15">
        <v>0</v>
      </c>
      <c r="D17" s="47">
        <f>'Employee Benefits'!G5</f>
        <v>94316</v>
      </c>
      <c r="E17" s="15">
        <f t="shared" si="2"/>
        <v>94316</v>
      </c>
      <c r="F17" s="40"/>
      <c r="G17" s="16">
        <f t="shared" si="3"/>
        <v>94316</v>
      </c>
      <c r="H17" s="6"/>
      <c r="I17" s="5"/>
      <c r="J17" s="5"/>
      <c r="K17" s="5"/>
    </row>
    <row r="18" spans="1:11" x14ac:dyDescent="0.25">
      <c r="A18" s="32">
        <v>1.1000000000000001</v>
      </c>
      <c r="B18" t="s">
        <v>20</v>
      </c>
      <c r="C18" s="15">
        <v>0</v>
      </c>
      <c r="D18" s="40"/>
      <c r="E18" s="15">
        <f t="shared" si="2"/>
        <v>0</v>
      </c>
      <c r="F18" s="40"/>
      <c r="G18" s="16">
        <f t="shared" si="3"/>
        <v>0</v>
      </c>
      <c r="H18" s="6"/>
      <c r="I18" s="5"/>
      <c r="J18" s="5"/>
      <c r="K18" s="5"/>
    </row>
    <row r="19" spans="1:11" x14ac:dyDescent="0.25">
      <c r="A19" s="31">
        <v>1.1100000000000001</v>
      </c>
      <c r="B19" t="s">
        <v>21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0" t="s">
        <v>22</v>
      </c>
      <c r="B20" s="2" t="s">
        <v>23</v>
      </c>
      <c r="C20" s="18">
        <f>SUM(C14:C19)</f>
        <v>1245222</v>
      </c>
      <c r="D20" s="18">
        <f>SUM(D14:D19)</f>
        <v>175818</v>
      </c>
      <c r="E20" s="18">
        <f>SUM(E14:E19)</f>
        <v>1421040</v>
      </c>
      <c r="F20" s="18">
        <f>SUM(F14:F19)</f>
        <v>0</v>
      </c>
      <c r="G20" s="19">
        <f>SUM(G14:G19)</f>
        <v>1421040</v>
      </c>
      <c r="H20" s="6"/>
      <c r="I20" s="5"/>
      <c r="J20" s="5"/>
      <c r="K20" s="5"/>
    </row>
    <row r="21" spans="1:11" x14ac:dyDescent="0.25">
      <c r="A21" s="31"/>
      <c r="G21" s="21"/>
    </row>
    <row r="22" spans="1:11" x14ac:dyDescent="0.25">
      <c r="A22" s="31">
        <v>1.1200000000000001</v>
      </c>
      <c r="B22" t="s">
        <v>26</v>
      </c>
      <c r="C22" s="22">
        <v>1239548</v>
      </c>
      <c r="D22" s="35"/>
      <c r="E22" s="15">
        <f t="shared" ref="E22:E26" si="4">SUM(C22:D22)</f>
        <v>1239548</v>
      </c>
      <c r="F22" s="35"/>
      <c r="G22" s="16">
        <f t="shared" ref="G22:G26" si="5">E22-F22</f>
        <v>1239548</v>
      </c>
      <c r="H22" s="5"/>
      <c r="I22" s="5"/>
    </row>
    <row r="23" spans="1:11" x14ac:dyDescent="0.25">
      <c r="A23" s="31">
        <v>1.1299999999999999</v>
      </c>
      <c r="B23" t="s">
        <v>27</v>
      </c>
      <c r="C23" s="22">
        <v>0</v>
      </c>
      <c r="D23" s="48">
        <f>'Employee Benefits'!F6</f>
        <v>81131</v>
      </c>
      <c r="E23" s="15">
        <f t="shared" si="4"/>
        <v>81131</v>
      </c>
      <c r="F23" s="35"/>
      <c r="G23" s="16">
        <f t="shared" si="5"/>
        <v>81131</v>
      </c>
      <c r="H23" s="5"/>
      <c r="I23" s="5"/>
    </row>
    <row r="24" spans="1:11" x14ac:dyDescent="0.25">
      <c r="A24" s="31">
        <v>1.1399999999999999</v>
      </c>
      <c r="B24" t="s">
        <v>28</v>
      </c>
      <c r="C24" s="22">
        <v>0</v>
      </c>
      <c r="D24" s="48">
        <f>'Employee Benefits'!G6</f>
        <v>93887</v>
      </c>
      <c r="E24" s="15">
        <f t="shared" si="4"/>
        <v>93887</v>
      </c>
      <c r="F24" s="35"/>
      <c r="G24" s="16">
        <f t="shared" si="5"/>
        <v>93887</v>
      </c>
      <c r="H24" s="5"/>
      <c r="I24" s="5"/>
    </row>
    <row r="25" spans="1:11" x14ac:dyDescent="0.25">
      <c r="A25" s="31">
        <v>1.1499999999999999</v>
      </c>
      <c r="B25" t="s">
        <v>29</v>
      </c>
      <c r="C25" s="22">
        <v>0</v>
      </c>
      <c r="D25" s="35"/>
      <c r="E25" s="15">
        <f t="shared" si="4"/>
        <v>0</v>
      </c>
      <c r="F25" s="35"/>
      <c r="G25" s="16">
        <f t="shared" si="5"/>
        <v>0</v>
      </c>
      <c r="H25" s="5"/>
      <c r="I25" s="5"/>
    </row>
    <row r="26" spans="1:11" x14ac:dyDescent="0.25">
      <c r="A26" s="31">
        <v>1.1599999999999999</v>
      </c>
      <c r="B26" t="s">
        <v>30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0" t="s">
        <v>24</v>
      </c>
      <c r="B27" s="2" t="s">
        <v>25</v>
      </c>
      <c r="C27" s="18">
        <f>SUM(C22:C26)</f>
        <v>1239548</v>
      </c>
      <c r="D27" s="18">
        <f t="shared" ref="D27:G27" si="6">SUM(D22:D26)</f>
        <v>175018</v>
      </c>
      <c r="E27" s="18">
        <f t="shared" si="6"/>
        <v>1414566</v>
      </c>
      <c r="F27" s="18">
        <f t="shared" si="6"/>
        <v>0</v>
      </c>
      <c r="G27" s="19">
        <f t="shared" si="6"/>
        <v>1414566</v>
      </c>
      <c r="H27" s="5"/>
      <c r="I27" s="5"/>
    </row>
    <row r="28" spans="1:11" x14ac:dyDescent="0.25">
      <c r="A28" s="31"/>
      <c r="C28" s="22"/>
      <c r="D28" s="22"/>
      <c r="E28" s="22"/>
      <c r="F28" s="22"/>
      <c r="G28" s="23"/>
      <c r="H28" s="5"/>
      <c r="I28" s="5"/>
    </row>
    <row r="29" spans="1:11" x14ac:dyDescent="0.25">
      <c r="A29" s="31">
        <v>1.17</v>
      </c>
      <c r="B29" t="s">
        <v>32</v>
      </c>
      <c r="C29" s="22">
        <v>2999003</v>
      </c>
      <c r="D29" s="35"/>
      <c r="E29" s="15">
        <f t="shared" ref="E29:E33" si="7">SUM(C29:D29)</f>
        <v>2999003</v>
      </c>
      <c r="F29" s="35"/>
      <c r="G29" s="16">
        <f t="shared" ref="G29:G33" si="8">E29-F29</f>
        <v>2999003</v>
      </c>
      <c r="H29" s="5"/>
      <c r="I29" s="5"/>
    </row>
    <row r="30" spans="1:11" x14ac:dyDescent="0.25">
      <c r="A30" s="31">
        <v>1.18</v>
      </c>
      <c r="B30" t="s">
        <v>33</v>
      </c>
      <c r="C30" s="22">
        <v>0</v>
      </c>
      <c r="D30" s="48">
        <f>'Employee Benefits'!F7</f>
        <v>196290</v>
      </c>
      <c r="E30" s="15">
        <f t="shared" si="7"/>
        <v>196290</v>
      </c>
      <c r="F30" s="35"/>
      <c r="G30" s="16">
        <f t="shared" si="8"/>
        <v>196290</v>
      </c>
      <c r="H30" s="5"/>
      <c r="I30" s="5"/>
    </row>
    <row r="31" spans="1:11" x14ac:dyDescent="0.25">
      <c r="A31" s="31">
        <v>1.19</v>
      </c>
      <c r="B31" t="s">
        <v>34</v>
      </c>
      <c r="C31" s="22">
        <v>0</v>
      </c>
      <c r="D31" s="48">
        <f>'Employee Benefits'!G7</f>
        <v>227153</v>
      </c>
      <c r="E31" s="15">
        <f t="shared" si="7"/>
        <v>227153</v>
      </c>
      <c r="F31" s="35"/>
      <c r="G31" s="16">
        <f t="shared" si="8"/>
        <v>227153</v>
      </c>
      <c r="H31" s="5"/>
      <c r="I31" s="5"/>
    </row>
    <row r="32" spans="1:11" x14ac:dyDescent="0.25">
      <c r="A32" s="32">
        <v>1.2</v>
      </c>
      <c r="B32" t="s">
        <v>35</v>
      </c>
      <c r="C32" s="22">
        <v>0</v>
      </c>
      <c r="D32" s="35"/>
      <c r="E32" s="15">
        <f t="shared" si="7"/>
        <v>0</v>
      </c>
      <c r="F32" s="35"/>
      <c r="G32" s="16">
        <f t="shared" si="8"/>
        <v>0</v>
      </c>
      <c r="H32" s="5"/>
      <c r="I32" s="5"/>
    </row>
    <row r="33" spans="1:9" x14ac:dyDescent="0.25">
      <c r="A33" s="31">
        <v>1.21</v>
      </c>
      <c r="B33" t="s">
        <v>36</v>
      </c>
      <c r="C33" s="22">
        <v>0</v>
      </c>
      <c r="D33" s="35"/>
      <c r="E33" s="15">
        <f t="shared" si="7"/>
        <v>0</v>
      </c>
      <c r="F33" s="35"/>
      <c r="G33" s="16">
        <f t="shared" si="8"/>
        <v>0</v>
      </c>
      <c r="H33" s="5"/>
      <c r="I33" s="5"/>
    </row>
    <row r="34" spans="1:9" x14ac:dyDescent="0.25">
      <c r="A34" s="30" t="s">
        <v>31</v>
      </c>
      <c r="B34" s="2" t="s">
        <v>37</v>
      </c>
      <c r="C34" s="18">
        <f>SUM(C29:C33)</f>
        <v>2999003</v>
      </c>
      <c r="D34" s="18">
        <f t="shared" ref="D34" si="9">SUM(D29:D33)</f>
        <v>423443</v>
      </c>
      <c r="E34" s="18">
        <f t="shared" ref="E34" si="10">SUM(E29:E33)</f>
        <v>3422446</v>
      </c>
      <c r="F34" s="18">
        <f t="shared" ref="F34" si="11">SUM(F29:F33)</f>
        <v>0</v>
      </c>
      <c r="G34" s="19">
        <f t="shared" ref="G34" si="12">SUM(G29:G33)</f>
        <v>3422446</v>
      </c>
      <c r="H34" s="5"/>
      <c r="I34" s="5"/>
    </row>
    <row r="35" spans="1:9" x14ac:dyDescent="0.25">
      <c r="A35" s="31"/>
      <c r="C35" s="22"/>
      <c r="D35" s="22"/>
      <c r="E35" s="22"/>
      <c r="F35" s="22"/>
      <c r="G35" s="23"/>
      <c r="H35" s="5"/>
      <c r="I35" s="5"/>
    </row>
    <row r="36" spans="1:9" x14ac:dyDescent="0.25">
      <c r="A36" s="31">
        <v>1.22</v>
      </c>
      <c r="B36" t="s">
        <v>40</v>
      </c>
      <c r="C36" s="22">
        <v>0</v>
      </c>
      <c r="D36" s="35"/>
      <c r="E36" s="22"/>
      <c r="F36" s="35"/>
      <c r="G36" s="23"/>
      <c r="H36" s="5"/>
      <c r="I36" s="5"/>
    </row>
    <row r="37" spans="1:9" x14ac:dyDescent="0.25">
      <c r="A37" s="31">
        <v>1.23</v>
      </c>
      <c r="B37" t="s">
        <v>41</v>
      </c>
      <c r="C37" s="22">
        <v>0</v>
      </c>
      <c r="D37" s="35"/>
      <c r="E37" s="22"/>
      <c r="F37" s="35"/>
      <c r="G37" s="23"/>
      <c r="H37" s="5"/>
      <c r="I37" s="5"/>
    </row>
    <row r="38" spans="1:9" x14ac:dyDescent="0.25">
      <c r="A38" s="31">
        <v>1.24</v>
      </c>
      <c r="C38" s="22"/>
      <c r="D38" s="35"/>
      <c r="E38" s="22"/>
      <c r="F38" s="35"/>
      <c r="G38" s="23"/>
      <c r="H38" s="5"/>
      <c r="I38" s="5"/>
    </row>
    <row r="39" spans="1:9" x14ac:dyDescent="0.25">
      <c r="A39" s="31">
        <v>1.25</v>
      </c>
      <c r="C39" s="22"/>
      <c r="D39" s="35"/>
      <c r="E39" s="22"/>
      <c r="F39" s="35"/>
      <c r="G39" s="23"/>
      <c r="H39" s="5"/>
      <c r="I39" s="5"/>
    </row>
    <row r="40" spans="1:9" x14ac:dyDescent="0.25">
      <c r="A40" s="30" t="s">
        <v>38</v>
      </c>
      <c r="B40" s="2" t="s">
        <v>42</v>
      </c>
      <c r="C40" s="9">
        <f>SUM(C36:C39)</f>
        <v>0</v>
      </c>
      <c r="D40" s="9">
        <f>SUM(D36:D39)</f>
        <v>0</v>
      </c>
      <c r="E40" s="9">
        <f>SUM(E36:E39)</f>
        <v>0</v>
      </c>
      <c r="F40" s="9">
        <f>SUM(F36:F39)</f>
        <v>0</v>
      </c>
      <c r="G40" s="24">
        <f>SUM(G36:G39)</f>
        <v>0</v>
      </c>
    </row>
    <row r="41" spans="1:9" x14ac:dyDescent="0.25">
      <c r="A41" s="30" t="s">
        <v>39</v>
      </c>
      <c r="B41" s="2" t="s">
        <v>43</v>
      </c>
      <c r="C41" s="9">
        <f>C40+C34+C27+C20+C13</f>
        <v>5614537</v>
      </c>
      <c r="D41" s="9">
        <f>D40+D34+D27+D20+D13</f>
        <v>792742</v>
      </c>
      <c r="E41" s="9">
        <f>E40+E34+E27+E20+E13</f>
        <v>6407279</v>
      </c>
      <c r="F41" s="9">
        <f>F40+F34+F27+F20+F13</f>
        <v>0</v>
      </c>
      <c r="G41" s="24">
        <f>G40+G34+G27+G20+G13</f>
        <v>6407279</v>
      </c>
    </row>
    <row r="42" spans="1:9" x14ac:dyDescent="0.25">
      <c r="A42" s="31"/>
      <c r="G42" s="21"/>
    </row>
    <row r="43" spans="1:9" x14ac:dyDescent="0.25">
      <c r="A43" s="43" t="s">
        <v>44</v>
      </c>
      <c r="G43" s="21"/>
    </row>
    <row r="44" spans="1:9" x14ac:dyDescent="0.25">
      <c r="A44" s="31">
        <v>1.26</v>
      </c>
      <c r="B44" t="s">
        <v>46</v>
      </c>
      <c r="D44" s="41"/>
      <c r="F44" s="41"/>
      <c r="G44" s="21"/>
    </row>
    <row r="45" spans="1:9" x14ac:dyDescent="0.25">
      <c r="A45" s="31">
        <v>1.27</v>
      </c>
      <c r="B45" t="s">
        <v>47</v>
      </c>
      <c r="D45" s="41"/>
      <c r="F45" s="41"/>
      <c r="G45" s="21"/>
    </row>
    <row r="46" spans="1:9" x14ac:dyDescent="0.25">
      <c r="A46" s="30" t="s">
        <v>45</v>
      </c>
      <c r="B46" s="2" t="s">
        <v>48</v>
      </c>
      <c r="C46" s="9">
        <f>SUM(C44:C45)</f>
        <v>0</v>
      </c>
      <c r="D46" s="9">
        <f>SUM(D44:D45)</f>
        <v>0</v>
      </c>
      <c r="E46" s="9">
        <f>SUM(E44:E45)</f>
        <v>0</v>
      </c>
      <c r="F46" s="9">
        <f>SUM(F44:F45)</f>
        <v>0</v>
      </c>
      <c r="G46" s="24">
        <f>SUM(G44:G45)</f>
        <v>0</v>
      </c>
    </row>
    <row r="47" spans="1:9" x14ac:dyDescent="0.25">
      <c r="A47" s="33">
        <v>100</v>
      </c>
      <c r="B47" s="26" t="s">
        <v>49</v>
      </c>
      <c r="C47" s="27">
        <f>C41-C46</f>
        <v>5614537</v>
      </c>
      <c r="D47" s="27">
        <f>D41-D46</f>
        <v>792742</v>
      </c>
      <c r="E47" s="27">
        <f>E41-E46</f>
        <v>6407279</v>
      </c>
      <c r="F47" s="27">
        <f>F41-F46</f>
        <v>0</v>
      </c>
      <c r="G47" s="28">
        <f>G41-G46</f>
        <v>6407279</v>
      </c>
      <c r="H47" s="2"/>
    </row>
    <row r="48" spans="1:9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</sheetData>
  <pageMargins left="0.7" right="0.7" top="0.75" bottom="0.75" header="0.3" footer="0.3"/>
  <pageSetup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4049D-859F-4C4C-8BCA-463C68C2BDED}">
  <sheetPr>
    <pageSetUpPr fitToPage="1"/>
  </sheetPr>
  <dimension ref="A1:K115"/>
  <sheetViews>
    <sheetView zoomScale="115" zoomScaleNormal="115" workbookViewId="0">
      <pane ySplit="6" topLeftCell="A28" activePane="bottomLeft" state="frozen"/>
      <selection pane="bottomLeft" activeCell="E32" sqref="E32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5.109375" customWidth="1"/>
    <col min="5" max="5" width="11.88671875" customWidth="1"/>
    <col min="6" max="6" width="12.77734375" customWidth="1"/>
    <col min="7" max="7" width="10.77734375" customWidth="1"/>
  </cols>
  <sheetData>
    <row r="1" spans="1:11" x14ac:dyDescent="0.25">
      <c r="A1" t="s">
        <v>324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50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2.1</v>
      </c>
      <c r="B7" s="11" t="s">
        <v>51</v>
      </c>
      <c r="C7" s="12">
        <v>185573</v>
      </c>
      <c r="D7" s="39"/>
      <c r="E7" s="12">
        <f>SUM(C7:D7)</f>
        <v>185573</v>
      </c>
      <c r="F7" s="39"/>
      <c r="G7" s="13">
        <f>E7-F7</f>
        <v>185573</v>
      </c>
      <c r="H7" s="6"/>
      <c r="I7" s="4"/>
      <c r="J7" s="4"/>
      <c r="K7" s="5"/>
    </row>
    <row r="8" spans="1:11" x14ac:dyDescent="0.25">
      <c r="A8" s="14">
        <v>2.2000000000000002</v>
      </c>
      <c r="B8" t="s">
        <v>52</v>
      </c>
      <c r="C8" s="15">
        <v>575890</v>
      </c>
      <c r="D8" s="47">
        <f>'Employee Benefits'!F8-'Table 2'!C8</f>
        <v>-563745</v>
      </c>
      <c r="E8" s="15">
        <f t="shared" ref="E8:E12" si="0">SUM(C8:D8)</f>
        <v>12145</v>
      </c>
      <c r="F8" s="40"/>
      <c r="G8" s="16">
        <f t="shared" ref="G8:G12" si="1">E8-F8</f>
        <v>12145</v>
      </c>
      <c r="H8" s="6"/>
      <c r="I8" s="4"/>
      <c r="J8" s="4"/>
      <c r="K8" s="5"/>
    </row>
    <row r="9" spans="1:11" x14ac:dyDescent="0.25">
      <c r="A9" s="14">
        <v>2.2999999999999998</v>
      </c>
      <c r="B9" t="s">
        <v>53</v>
      </c>
      <c r="C9" s="15">
        <v>666437</v>
      </c>
      <c r="D9" s="47">
        <f>'Employee Benefits'!G8-'Table 2'!C9</f>
        <v>-652381</v>
      </c>
      <c r="E9" s="15">
        <f t="shared" si="0"/>
        <v>14056</v>
      </c>
      <c r="F9" s="40"/>
      <c r="G9" s="16">
        <f t="shared" si="1"/>
        <v>14056</v>
      </c>
      <c r="H9" s="6"/>
      <c r="I9" s="5"/>
      <c r="J9" s="5"/>
      <c r="K9" s="5"/>
    </row>
    <row r="10" spans="1:11" x14ac:dyDescent="0.25">
      <c r="A10" s="14">
        <v>2.4</v>
      </c>
      <c r="B10" t="s">
        <v>54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14">
        <v>2.5</v>
      </c>
      <c r="B11" t="s">
        <v>55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14">
        <v>2.6</v>
      </c>
      <c r="B12" t="s">
        <v>56</v>
      </c>
      <c r="C12" s="15"/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17" t="s">
        <v>57</v>
      </c>
      <c r="B13" s="2" t="s">
        <v>58</v>
      </c>
      <c r="C13" s="18">
        <f>SUM(C7:C12)</f>
        <v>1427900</v>
      </c>
      <c r="D13" s="18">
        <f>SUM(D7:D12)</f>
        <v>-1216126</v>
      </c>
      <c r="E13" s="18">
        <f>SUM(E7:E12)</f>
        <v>211774</v>
      </c>
      <c r="F13" s="18">
        <f>SUM(F7:F12)</f>
        <v>0</v>
      </c>
      <c r="G13" s="19">
        <f>SUM(G7:G12)</f>
        <v>211774</v>
      </c>
      <c r="H13" s="6"/>
      <c r="I13" s="5"/>
      <c r="J13" s="5"/>
      <c r="K13" s="5"/>
    </row>
    <row r="14" spans="1:11" x14ac:dyDescent="0.25">
      <c r="A14" s="14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14">
        <v>2.7</v>
      </c>
      <c r="B15" t="s">
        <v>60</v>
      </c>
      <c r="C15" s="15">
        <v>310674</v>
      </c>
      <c r="D15" s="40"/>
      <c r="E15" s="15">
        <f t="shared" ref="E15:E18" si="2">SUM(C15:D15)</f>
        <v>310674</v>
      </c>
      <c r="F15" s="40"/>
      <c r="G15" s="16">
        <f t="shared" ref="G15:G18" si="3">E15-F15</f>
        <v>310674</v>
      </c>
      <c r="H15" s="6"/>
      <c r="I15" s="5"/>
      <c r="J15" s="5"/>
      <c r="K15" s="5"/>
    </row>
    <row r="16" spans="1:11" x14ac:dyDescent="0.25">
      <c r="A16" s="14">
        <v>2.8</v>
      </c>
      <c r="B16" t="s">
        <v>61</v>
      </c>
      <c r="C16" s="15">
        <v>0</v>
      </c>
      <c r="D16" s="47">
        <f>'Employee Benefits'!F9</f>
        <v>20334</v>
      </c>
      <c r="E16" s="15">
        <f t="shared" si="2"/>
        <v>20334</v>
      </c>
      <c r="F16" s="40"/>
      <c r="G16" s="16">
        <f t="shared" si="3"/>
        <v>20334</v>
      </c>
      <c r="H16" s="6"/>
      <c r="I16" s="5"/>
      <c r="J16" s="5"/>
      <c r="K16" s="5"/>
    </row>
    <row r="17" spans="1:11" x14ac:dyDescent="0.25">
      <c r="A17" s="14">
        <v>2.9</v>
      </c>
      <c r="B17" t="s">
        <v>62</v>
      </c>
      <c r="C17" s="15">
        <v>0</v>
      </c>
      <c r="D17" s="47">
        <f>'Employee Benefits'!G9</f>
        <v>23531</v>
      </c>
      <c r="E17" s="15">
        <f t="shared" si="2"/>
        <v>23531</v>
      </c>
      <c r="F17" s="40"/>
      <c r="G17" s="16">
        <f t="shared" si="3"/>
        <v>23531</v>
      </c>
      <c r="H17" s="6"/>
      <c r="I17" s="5"/>
      <c r="J17" s="5"/>
      <c r="K17" s="5"/>
    </row>
    <row r="18" spans="1:11" x14ac:dyDescent="0.25">
      <c r="A18" s="20">
        <v>2.1</v>
      </c>
      <c r="B18" t="s">
        <v>63</v>
      </c>
      <c r="C18" s="15">
        <v>60530</v>
      </c>
      <c r="D18" s="40"/>
      <c r="E18" s="15">
        <f t="shared" si="2"/>
        <v>60530</v>
      </c>
      <c r="F18" s="40"/>
      <c r="G18" s="16">
        <f t="shared" si="3"/>
        <v>60530</v>
      </c>
      <c r="H18" s="6"/>
      <c r="I18" s="5"/>
      <c r="J18" s="5"/>
      <c r="K18" s="5"/>
    </row>
    <row r="19" spans="1:11" x14ac:dyDescent="0.25">
      <c r="A19" s="17" t="s">
        <v>59</v>
      </c>
      <c r="B19" s="2" t="s">
        <v>64</v>
      </c>
      <c r="C19" s="18">
        <f>SUM(C14:C18)</f>
        <v>371204</v>
      </c>
      <c r="D19" s="18">
        <f>SUM(D14:D18)</f>
        <v>43865</v>
      </c>
      <c r="E19" s="18">
        <f>SUM(E14:E18)</f>
        <v>415069</v>
      </c>
      <c r="F19" s="18">
        <f>SUM(F14:F18)</f>
        <v>0</v>
      </c>
      <c r="G19" s="19">
        <f>SUM(G14:G18)</f>
        <v>415069</v>
      </c>
      <c r="H19" s="6"/>
      <c r="I19" s="5"/>
      <c r="J19" s="5"/>
      <c r="K19" s="5"/>
    </row>
    <row r="20" spans="1:11" x14ac:dyDescent="0.25">
      <c r="A20" s="14"/>
      <c r="G20" s="21"/>
    </row>
    <row r="21" spans="1:11" x14ac:dyDescent="0.25">
      <c r="A21" s="14">
        <v>2.11</v>
      </c>
      <c r="B21" t="s">
        <v>65</v>
      </c>
      <c r="C21" s="22">
        <v>130033</v>
      </c>
      <c r="D21" s="35"/>
      <c r="E21" s="15">
        <f t="shared" ref="E21:E38" si="4">SUM(C21:D21)</f>
        <v>130033</v>
      </c>
      <c r="F21" s="35"/>
      <c r="G21" s="16">
        <f t="shared" ref="G21:G38" si="5">E21-F21</f>
        <v>130033</v>
      </c>
      <c r="H21" s="5"/>
      <c r="I21" s="5"/>
    </row>
    <row r="22" spans="1:11" x14ac:dyDescent="0.25">
      <c r="A22" s="14">
        <v>2.12</v>
      </c>
      <c r="B22" t="s">
        <v>66</v>
      </c>
      <c r="C22" s="22">
        <v>48310</v>
      </c>
      <c r="D22" s="35"/>
      <c r="E22" s="15">
        <f t="shared" si="4"/>
        <v>48310</v>
      </c>
      <c r="F22" s="35"/>
      <c r="G22" s="16">
        <f t="shared" si="5"/>
        <v>48310</v>
      </c>
      <c r="H22" s="5"/>
      <c r="I22" s="5"/>
    </row>
    <row r="23" spans="1:11" x14ac:dyDescent="0.25">
      <c r="A23" s="14">
        <v>2.13</v>
      </c>
      <c r="B23" t="s">
        <v>68</v>
      </c>
      <c r="C23" s="22">
        <v>81629</v>
      </c>
      <c r="D23" s="35"/>
      <c r="E23" s="15">
        <f t="shared" si="4"/>
        <v>81629</v>
      </c>
      <c r="F23" s="35"/>
      <c r="G23" s="16">
        <f t="shared" si="5"/>
        <v>81629</v>
      </c>
      <c r="H23" s="5"/>
      <c r="I23" s="5"/>
    </row>
    <row r="24" spans="1:11" x14ac:dyDescent="0.25">
      <c r="A24" s="14">
        <v>2.14</v>
      </c>
      <c r="B24" t="s">
        <v>67</v>
      </c>
      <c r="C24" s="22">
        <v>0</v>
      </c>
      <c r="D24" s="35"/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14">
        <v>2.15</v>
      </c>
      <c r="B25" t="s">
        <v>69</v>
      </c>
      <c r="C25" s="22">
        <v>997</v>
      </c>
      <c r="D25" s="35"/>
      <c r="E25" s="15">
        <f t="shared" ref="E25:E37" si="6">SUM(C25:D25)</f>
        <v>997</v>
      </c>
      <c r="F25" s="35"/>
      <c r="G25" s="16">
        <f t="shared" ref="G25:G37" si="7">E25-F25</f>
        <v>997</v>
      </c>
      <c r="H25" s="5"/>
      <c r="I25" s="5"/>
    </row>
    <row r="26" spans="1:11" x14ac:dyDescent="0.25">
      <c r="A26" s="14">
        <v>2.16</v>
      </c>
      <c r="B26" t="s">
        <v>70</v>
      </c>
      <c r="C26" s="22">
        <v>48077</v>
      </c>
      <c r="D26" s="35"/>
      <c r="E26" s="15">
        <f t="shared" si="6"/>
        <v>48077</v>
      </c>
      <c r="F26" s="35"/>
      <c r="G26" s="16">
        <f t="shared" si="7"/>
        <v>48077</v>
      </c>
      <c r="H26" s="5"/>
      <c r="I26" s="5"/>
    </row>
    <row r="27" spans="1:11" x14ac:dyDescent="0.25">
      <c r="A27" s="14">
        <v>2.17</v>
      </c>
      <c r="B27" t="s">
        <v>71</v>
      </c>
      <c r="C27" s="22">
        <v>0</v>
      </c>
      <c r="D27" s="35">
        <v>10334</v>
      </c>
      <c r="E27" s="15">
        <f t="shared" si="6"/>
        <v>10334</v>
      </c>
      <c r="F27" s="35"/>
      <c r="G27" s="16">
        <f t="shared" si="7"/>
        <v>10334</v>
      </c>
      <c r="H27" s="5"/>
      <c r="I27" s="5"/>
    </row>
    <row r="28" spans="1:11" x14ac:dyDescent="0.25">
      <c r="A28" s="14">
        <v>2.1800000000000002</v>
      </c>
      <c r="B28" t="s">
        <v>72</v>
      </c>
      <c r="C28" s="22">
        <v>2681</v>
      </c>
      <c r="D28" s="35"/>
      <c r="E28" s="15">
        <f t="shared" si="6"/>
        <v>2681</v>
      </c>
      <c r="F28" s="35"/>
      <c r="G28" s="16">
        <f t="shared" si="7"/>
        <v>2681</v>
      </c>
      <c r="H28" s="5"/>
      <c r="I28" s="5"/>
    </row>
    <row r="29" spans="1:11" x14ac:dyDescent="0.25">
      <c r="A29" s="14">
        <v>2.19</v>
      </c>
      <c r="B29" t="s">
        <v>73</v>
      </c>
      <c r="C29" s="22">
        <v>65607</v>
      </c>
      <c r="D29" s="35"/>
      <c r="E29" s="15">
        <f t="shared" si="6"/>
        <v>65607</v>
      </c>
      <c r="F29" s="35"/>
      <c r="G29" s="16">
        <f t="shared" si="7"/>
        <v>65607</v>
      </c>
      <c r="H29" s="5"/>
      <c r="I29" s="5"/>
    </row>
    <row r="30" spans="1:11" x14ac:dyDescent="0.25">
      <c r="A30" s="20">
        <v>2.2000000000000002</v>
      </c>
      <c r="B30" t="s">
        <v>74</v>
      </c>
      <c r="C30" s="22">
        <v>253071</v>
      </c>
      <c r="D30" s="35">
        <v>-188701</v>
      </c>
      <c r="E30" s="15">
        <f t="shared" si="6"/>
        <v>64370</v>
      </c>
      <c r="F30" s="35"/>
      <c r="G30" s="16">
        <f t="shared" si="7"/>
        <v>64370</v>
      </c>
      <c r="H30" s="5"/>
      <c r="I30" s="5"/>
    </row>
    <row r="31" spans="1:11" x14ac:dyDescent="0.25">
      <c r="A31" s="14">
        <v>2.21</v>
      </c>
      <c r="B31" t="s">
        <v>75</v>
      </c>
      <c r="C31" s="22">
        <v>0</v>
      </c>
      <c r="D31" s="35"/>
      <c r="E31" s="15">
        <f t="shared" si="6"/>
        <v>0</v>
      </c>
      <c r="F31" s="35"/>
      <c r="G31" s="16">
        <f t="shared" si="7"/>
        <v>0</v>
      </c>
      <c r="H31" s="5"/>
      <c r="I31" s="5"/>
    </row>
    <row r="32" spans="1:11" x14ac:dyDescent="0.25">
      <c r="A32" s="14">
        <v>2.2200000000000002</v>
      </c>
      <c r="B32" t="s">
        <v>76</v>
      </c>
      <c r="C32" s="22">
        <v>58196</v>
      </c>
      <c r="D32" s="40"/>
      <c r="E32" s="15">
        <f t="shared" si="6"/>
        <v>58196</v>
      </c>
      <c r="F32" s="35">
        <v>5078</v>
      </c>
      <c r="G32" s="16">
        <f t="shared" si="7"/>
        <v>53118</v>
      </c>
      <c r="H32" s="5"/>
      <c r="I32" s="5"/>
    </row>
    <row r="33" spans="1:9" x14ac:dyDescent="0.25">
      <c r="A33" s="14">
        <v>2.23</v>
      </c>
      <c r="B33" t="s">
        <v>77</v>
      </c>
      <c r="C33" s="22">
        <v>2133213</v>
      </c>
      <c r="D33" s="40">
        <f>D58</f>
        <v>-10334</v>
      </c>
      <c r="E33" s="15">
        <f t="shared" si="6"/>
        <v>2122879</v>
      </c>
      <c r="F33" s="35">
        <f>E33</f>
        <v>2122879</v>
      </c>
      <c r="G33" s="16">
        <f t="shared" si="7"/>
        <v>0</v>
      </c>
      <c r="H33" s="5"/>
      <c r="I33" s="5"/>
    </row>
    <row r="34" spans="1:9" x14ac:dyDescent="0.25">
      <c r="A34" s="14">
        <v>2.2400000000000002</v>
      </c>
      <c r="B34" t="s">
        <v>78</v>
      </c>
      <c r="C34" s="22">
        <v>0</v>
      </c>
      <c r="D34" s="35"/>
      <c r="E34" s="15">
        <f t="shared" si="6"/>
        <v>0</v>
      </c>
      <c r="F34" s="35"/>
      <c r="G34" s="16">
        <f t="shared" si="7"/>
        <v>0</v>
      </c>
      <c r="H34" s="5"/>
      <c r="I34" s="5"/>
    </row>
    <row r="35" spans="1:9" x14ac:dyDescent="0.25">
      <c r="A35" s="14">
        <v>2.25</v>
      </c>
      <c r="B35" t="s">
        <v>79</v>
      </c>
      <c r="C35" s="22">
        <v>0</v>
      </c>
      <c r="D35" s="35"/>
      <c r="E35" s="15">
        <f t="shared" si="6"/>
        <v>0</v>
      </c>
      <c r="F35" s="49">
        <v>802185</v>
      </c>
      <c r="G35" s="16">
        <f>+F35</f>
        <v>802185</v>
      </c>
      <c r="H35" s="5"/>
      <c r="I35" s="5"/>
    </row>
    <row r="36" spans="1:9" x14ac:dyDescent="0.25">
      <c r="A36" s="14">
        <v>2.2599999999999998</v>
      </c>
      <c r="B36" t="s">
        <v>80</v>
      </c>
      <c r="C36" s="22">
        <v>0</v>
      </c>
      <c r="D36" s="35"/>
      <c r="E36" s="15">
        <f t="shared" si="6"/>
        <v>0</v>
      </c>
      <c r="F36" s="49">
        <v>6046</v>
      </c>
      <c r="G36" s="16">
        <f>+F36</f>
        <v>6046</v>
      </c>
      <c r="H36" s="5"/>
      <c r="I36" s="5"/>
    </row>
    <row r="37" spans="1:9" x14ac:dyDescent="0.25">
      <c r="A37" s="14">
        <v>2.27</v>
      </c>
      <c r="C37" s="22"/>
      <c r="D37" s="35"/>
      <c r="E37" s="15">
        <f t="shared" si="6"/>
        <v>0</v>
      </c>
      <c r="F37" s="35"/>
      <c r="G37" s="16">
        <f t="shared" si="7"/>
        <v>0</v>
      </c>
      <c r="H37" s="5"/>
      <c r="I37" s="5"/>
    </row>
    <row r="38" spans="1:9" x14ac:dyDescent="0.25">
      <c r="A38" s="14">
        <v>2.2799999999999998</v>
      </c>
      <c r="C38" s="22"/>
      <c r="D38" s="35"/>
      <c r="E38" s="15">
        <f t="shared" si="4"/>
        <v>0</v>
      </c>
      <c r="F38" s="35"/>
      <c r="G38" s="16">
        <f t="shared" si="5"/>
        <v>0</v>
      </c>
      <c r="H38" s="5"/>
      <c r="I38" s="5"/>
    </row>
    <row r="39" spans="1:9" x14ac:dyDescent="0.25">
      <c r="A39" s="30" t="s">
        <v>81</v>
      </c>
      <c r="B39" s="2" t="s">
        <v>82</v>
      </c>
      <c r="C39" s="18">
        <f>SUM(C21:C38)</f>
        <v>2821814</v>
      </c>
      <c r="D39" s="18">
        <f t="shared" ref="D39:G39" si="8">SUM(D21:D38)</f>
        <v>-188701</v>
      </c>
      <c r="E39" s="18">
        <f t="shared" si="8"/>
        <v>2633113</v>
      </c>
      <c r="F39" s="18">
        <f t="shared" si="8"/>
        <v>2936188</v>
      </c>
      <c r="G39" s="19">
        <f t="shared" si="8"/>
        <v>1313387</v>
      </c>
      <c r="H39" s="5"/>
      <c r="I39" s="5"/>
    </row>
    <row r="40" spans="1:9" x14ac:dyDescent="0.25">
      <c r="A40" s="30" t="s">
        <v>83</v>
      </c>
      <c r="B40" s="2" t="s">
        <v>84</v>
      </c>
      <c r="C40" s="18">
        <f>C39+C19+C13</f>
        <v>4620918</v>
      </c>
      <c r="D40" s="18">
        <f>D39+D19+D13</f>
        <v>-1360962</v>
      </c>
      <c r="E40" s="18">
        <f>E39+E19+E13</f>
        <v>3259956</v>
      </c>
      <c r="F40" s="18">
        <f>F39+F19+F13</f>
        <v>2936188</v>
      </c>
      <c r="G40" s="18">
        <f>G39+G19+G13</f>
        <v>1940230</v>
      </c>
      <c r="H40" s="29"/>
      <c r="I40" s="5"/>
    </row>
    <row r="41" spans="1:9" x14ac:dyDescent="0.25">
      <c r="A41" s="17"/>
      <c r="B41" s="2"/>
      <c r="C41" s="18"/>
      <c r="D41" s="18"/>
      <c r="E41" s="18"/>
      <c r="F41" s="18"/>
      <c r="G41" s="18"/>
      <c r="H41" s="29"/>
      <c r="I41" s="5"/>
    </row>
    <row r="42" spans="1:9" x14ac:dyDescent="0.25">
      <c r="A42" s="14" t="s">
        <v>85</v>
      </c>
      <c r="C42" s="22"/>
      <c r="D42" s="22"/>
      <c r="E42" s="22"/>
      <c r="F42" s="22"/>
      <c r="G42" s="23"/>
      <c r="H42" s="5"/>
      <c r="I42" s="5"/>
    </row>
    <row r="43" spans="1:9" x14ac:dyDescent="0.25">
      <c r="A43" s="14">
        <v>2.29</v>
      </c>
      <c r="B43" t="s">
        <v>86</v>
      </c>
      <c r="C43" s="22"/>
      <c r="D43" s="35"/>
      <c r="E43" s="15">
        <f t="shared" ref="E43" si="9">SUM(C43:D43)</f>
        <v>0</v>
      </c>
      <c r="F43" s="35">
        <v>-97190</v>
      </c>
      <c r="G43" s="16">
        <f t="shared" ref="G43" si="10">E43-F43</f>
        <v>97190</v>
      </c>
      <c r="H43" s="5"/>
      <c r="I43" s="5"/>
    </row>
    <row r="44" spans="1:9" x14ac:dyDescent="0.25">
      <c r="A44" s="30" t="s">
        <v>87</v>
      </c>
      <c r="B44" s="2" t="s">
        <v>88</v>
      </c>
      <c r="C44" s="18">
        <f>SUM(C43:C43)</f>
        <v>0</v>
      </c>
      <c r="D44" s="18">
        <f>SUM(D43:D43)</f>
        <v>0</v>
      </c>
      <c r="E44" s="18">
        <f>SUM(E43:E43)</f>
        <v>0</v>
      </c>
      <c r="F44" s="18">
        <f>SUM(F43:F43)</f>
        <v>-97190</v>
      </c>
      <c r="G44" s="19">
        <f>SUM(G43:G43)</f>
        <v>97190</v>
      </c>
      <c r="H44" s="5"/>
      <c r="I44" s="5"/>
    </row>
    <row r="45" spans="1:9" x14ac:dyDescent="0.25">
      <c r="A45" s="17">
        <v>200</v>
      </c>
      <c r="B45" s="2" t="s">
        <v>89</v>
      </c>
      <c r="C45" s="18">
        <f>C40-C44</f>
        <v>4620918</v>
      </c>
      <c r="D45" s="18">
        <f>D40-D44</f>
        <v>-1360962</v>
      </c>
      <c r="E45" s="18">
        <f>E40-E44</f>
        <v>3259956</v>
      </c>
      <c r="F45" s="18">
        <f>F40-F44</f>
        <v>3033378</v>
      </c>
      <c r="G45" s="18">
        <f>G40-G44</f>
        <v>1843040</v>
      </c>
      <c r="H45" s="29"/>
      <c r="I45" s="5"/>
    </row>
    <row r="46" spans="1:9" x14ac:dyDescent="0.25">
      <c r="A46" s="14"/>
      <c r="C46" s="22"/>
      <c r="D46" s="22"/>
      <c r="E46" s="22"/>
      <c r="F46" s="22"/>
      <c r="G46" s="23"/>
      <c r="H46" s="5"/>
      <c r="I46" s="5"/>
    </row>
    <row r="47" spans="1:9" x14ac:dyDescent="0.25">
      <c r="A47" s="25"/>
      <c r="B47" s="26"/>
      <c r="C47" s="27"/>
      <c r="D47" s="27"/>
      <c r="E47" s="27"/>
      <c r="F47" s="27"/>
      <c r="G47" s="28"/>
      <c r="H47" s="2"/>
    </row>
    <row r="48" spans="1:9" x14ac:dyDescent="0.25">
      <c r="A48" s="2"/>
    </row>
    <row r="49" spans="1:5" x14ac:dyDescent="0.25">
      <c r="A49" s="2" t="s">
        <v>90</v>
      </c>
    </row>
    <row r="50" spans="1:5" x14ac:dyDescent="0.25">
      <c r="A50" s="2" t="s">
        <v>2</v>
      </c>
      <c r="B50" s="2" t="s">
        <v>3</v>
      </c>
      <c r="C50" s="2" t="s">
        <v>91</v>
      </c>
    </row>
    <row r="51" spans="1:5" x14ac:dyDescent="0.25">
      <c r="A51" s="2" t="s">
        <v>92</v>
      </c>
      <c r="B51" t="s">
        <v>284</v>
      </c>
      <c r="C51" s="36">
        <v>40125</v>
      </c>
    </row>
    <row r="52" spans="1:5" x14ac:dyDescent="0.25">
      <c r="A52" s="2" t="s">
        <v>286</v>
      </c>
      <c r="B52" t="s">
        <v>285</v>
      </c>
      <c r="C52" s="36">
        <v>18071</v>
      </c>
    </row>
    <row r="53" spans="1:5" x14ac:dyDescent="0.25">
      <c r="A53" s="2" t="s">
        <v>287</v>
      </c>
      <c r="C53" s="36"/>
    </row>
    <row r="54" spans="1:5" x14ac:dyDescent="0.25">
      <c r="A54" s="2" t="s">
        <v>93</v>
      </c>
      <c r="B54" s="2" t="s">
        <v>94</v>
      </c>
      <c r="C54" s="9">
        <f>SUM(C51:C53)</f>
        <v>58196</v>
      </c>
    </row>
    <row r="55" spans="1:5" x14ac:dyDescent="0.25">
      <c r="A55" s="2"/>
      <c r="B55" s="2"/>
      <c r="C55" s="9"/>
    </row>
    <row r="56" spans="1:5" x14ac:dyDescent="0.25">
      <c r="A56" s="2" t="s">
        <v>119</v>
      </c>
    </row>
    <row r="57" spans="1:5" x14ac:dyDescent="0.25">
      <c r="A57" s="2" t="s">
        <v>95</v>
      </c>
      <c r="B57" t="s">
        <v>288</v>
      </c>
      <c r="C57" s="5">
        <v>0</v>
      </c>
      <c r="E57" s="8">
        <f t="shared" ref="E57" si="11">C57+D57</f>
        <v>0</v>
      </c>
    </row>
    <row r="58" spans="1:5" x14ac:dyDescent="0.25">
      <c r="A58" s="2" t="s">
        <v>96</v>
      </c>
      <c r="B58" t="s">
        <v>283</v>
      </c>
      <c r="C58" s="5">
        <v>24230</v>
      </c>
      <c r="D58" s="8">
        <f>-D27</f>
        <v>-10334</v>
      </c>
      <c r="E58" s="8">
        <f>C58+D58</f>
        <v>13896</v>
      </c>
    </row>
    <row r="59" spans="1:5" x14ac:dyDescent="0.25">
      <c r="A59" s="2" t="s">
        <v>97</v>
      </c>
      <c r="B59" t="s">
        <v>289</v>
      </c>
      <c r="C59" s="5">
        <v>0</v>
      </c>
      <c r="E59" s="8">
        <f t="shared" ref="E59:E72" si="12">C59+D59</f>
        <v>0</v>
      </c>
    </row>
    <row r="60" spans="1:5" x14ac:dyDescent="0.25">
      <c r="A60" s="2" t="s">
        <v>98</v>
      </c>
      <c r="B60" t="s">
        <v>290</v>
      </c>
      <c r="C60" s="5">
        <v>0</v>
      </c>
      <c r="E60" s="8">
        <f t="shared" si="12"/>
        <v>0</v>
      </c>
    </row>
    <row r="61" spans="1:5" x14ac:dyDescent="0.25">
      <c r="A61" s="2" t="s">
        <v>99</v>
      </c>
      <c r="B61" t="s">
        <v>291</v>
      </c>
      <c r="C61" s="5">
        <v>0</v>
      </c>
      <c r="E61" s="8">
        <f t="shared" si="12"/>
        <v>0</v>
      </c>
    </row>
    <row r="62" spans="1:5" x14ac:dyDescent="0.25">
      <c r="A62" s="2" t="s">
        <v>100</v>
      </c>
      <c r="B62" t="s">
        <v>114</v>
      </c>
      <c r="C62" s="5">
        <v>10425</v>
      </c>
      <c r="E62" s="8">
        <f t="shared" si="12"/>
        <v>10425</v>
      </c>
    </row>
    <row r="63" spans="1:5" x14ac:dyDescent="0.25">
      <c r="A63" s="2" t="s">
        <v>101</v>
      </c>
      <c r="B63" t="s">
        <v>292</v>
      </c>
      <c r="C63" s="5">
        <v>0</v>
      </c>
      <c r="E63" s="8">
        <f t="shared" si="12"/>
        <v>0</v>
      </c>
    </row>
    <row r="64" spans="1:5" x14ac:dyDescent="0.25">
      <c r="A64" s="2" t="s">
        <v>102</v>
      </c>
      <c r="B64" t="s">
        <v>293</v>
      </c>
      <c r="C64" s="5">
        <v>1007962</v>
      </c>
      <c r="E64" s="8">
        <f t="shared" si="12"/>
        <v>1007962</v>
      </c>
    </row>
    <row r="65" spans="1:5" x14ac:dyDescent="0.25">
      <c r="A65" s="2" t="s">
        <v>103</v>
      </c>
      <c r="B65" t="s">
        <v>115</v>
      </c>
      <c r="C65" s="5">
        <v>0</v>
      </c>
      <c r="E65" s="8">
        <f t="shared" si="12"/>
        <v>0</v>
      </c>
    </row>
    <row r="66" spans="1:5" x14ac:dyDescent="0.25">
      <c r="A66" s="2" t="s">
        <v>104</v>
      </c>
      <c r="B66" t="s">
        <v>294</v>
      </c>
      <c r="C66" s="5">
        <v>710</v>
      </c>
      <c r="E66" s="8">
        <f t="shared" si="12"/>
        <v>710</v>
      </c>
    </row>
    <row r="67" spans="1:5" x14ac:dyDescent="0.25">
      <c r="A67" s="2" t="s">
        <v>105</v>
      </c>
      <c r="B67" t="s">
        <v>282</v>
      </c>
      <c r="C67" s="5">
        <v>259</v>
      </c>
      <c r="E67" s="8">
        <f t="shared" si="12"/>
        <v>259</v>
      </c>
    </row>
    <row r="68" spans="1:5" x14ac:dyDescent="0.25">
      <c r="A68" s="2" t="s">
        <v>106</v>
      </c>
      <c r="B68" t="s">
        <v>295</v>
      </c>
      <c r="C68" s="5">
        <v>0</v>
      </c>
      <c r="E68" s="8">
        <f t="shared" si="12"/>
        <v>0</v>
      </c>
    </row>
    <row r="69" spans="1:5" x14ac:dyDescent="0.25">
      <c r="A69" s="2" t="s">
        <v>107</v>
      </c>
      <c r="B69" t="s">
        <v>296</v>
      </c>
      <c r="C69" s="5">
        <v>0</v>
      </c>
      <c r="E69" s="8">
        <f t="shared" si="12"/>
        <v>0</v>
      </c>
    </row>
    <row r="70" spans="1:5" x14ac:dyDescent="0.25">
      <c r="A70" s="2" t="s">
        <v>108</v>
      </c>
      <c r="B70" t="s">
        <v>116</v>
      </c>
      <c r="C70" s="5">
        <v>46508</v>
      </c>
      <c r="E70" s="8">
        <f t="shared" si="12"/>
        <v>46508</v>
      </c>
    </row>
    <row r="71" spans="1:5" x14ac:dyDescent="0.25">
      <c r="A71" s="2" t="s">
        <v>109</v>
      </c>
      <c r="B71" t="s">
        <v>117</v>
      </c>
      <c r="C71" s="5">
        <v>1043119</v>
      </c>
      <c r="E71" s="8">
        <f t="shared" si="12"/>
        <v>1043119</v>
      </c>
    </row>
    <row r="72" spans="1:5" x14ac:dyDescent="0.25">
      <c r="A72" s="2" t="s">
        <v>110</v>
      </c>
      <c r="B72" t="s">
        <v>118</v>
      </c>
      <c r="C72" s="5">
        <v>0</v>
      </c>
      <c r="E72" s="8">
        <f t="shared" si="12"/>
        <v>0</v>
      </c>
    </row>
    <row r="73" spans="1:5" x14ac:dyDescent="0.25">
      <c r="A73" s="2" t="s">
        <v>111</v>
      </c>
    </row>
    <row r="74" spans="1:5" x14ac:dyDescent="0.25">
      <c r="A74" s="2" t="s">
        <v>112</v>
      </c>
    </row>
    <row r="75" spans="1:5" x14ac:dyDescent="0.25">
      <c r="A75" s="2" t="s">
        <v>113</v>
      </c>
      <c r="C75" s="4">
        <f>SUM(C57:C74)</f>
        <v>2133213</v>
      </c>
      <c r="D75" s="4">
        <f>SUM(D57:D74)</f>
        <v>-10334</v>
      </c>
      <c r="E75" s="4">
        <f>SUM(E57:E74)</f>
        <v>2122879</v>
      </c>
    </row>
    <row r="76" spans="1:5" x14ac:dyDescent="0.25">
      <c r="A76" s="2"/>
      <c r="C76" s="8"/>
    </row>
    <row r="77" spans="1:5" x14ac:dyDescent="0.25">
      <c r="A77" s="2"/>
    </row>
    <row r="78" spans="1:5" x14ac:dyDescent="0.25">
      <c r="A78" s="2"/>
    </row>
    <row r="79" spans="1:5" x14ac:dyDescent="0.25">
      <c r="A79" s="2"/>
    </row>
    <row r="80" spans="1:5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</sheetData>
  <pageMargins left="0.7" right="0.7" top="0.75" bottom="0.75" header="0.3" footer="0.3"/>
  <pageSetup scale="68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BD39-7B91-43C0-B319-0306D9AF9D02}">
  <sheetPr>
    <pageSetUpPr fitToPage="1"/>
  </sheetPr>
  <dimension ref="A1:K207"/>
  <sheetViews>
    <sheetView zoomScale="115" zoomScaleNormal="115" workbookViewId="0">
      <pane ySplit="6" topLeftCell="A112" activePane="bottomLeft" state="frozen"/>
      <selection pane="bottomLeft" activeCell="E128" sqref="E128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324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120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3.1</v>
      </c>
      <c r="B7" s="11" t="s">
        <v>122</v>
      </c>
      <c r="C7" s="15">
        <v>113937</v>
      </c>
      <c r="D7" s="39"/>
      <c r="E7" s="12">
        <f>SUM(C7:D7)</f>
        <v>113937</v>
      </c>
      <c r="F7" s="39"/>
      <c r="G7" s="13">
        <f>E7-F7</f>
        <v>113937</v>
      </c>
      <c r="H7" s="6"/>
      <c r="I7" s="4"/>
      <c r="J7" s="4"/>
      <c r="K7" s="5"/>
    </row>
    <row r="8" spans="1:11" x14ac:dyDescent="0.25">
      <c r="A8" s="14">
        <v>3.2</v>
      </c>
      <c r="B8" t="s">
        <v>123</v>
      </c>
      <c r="C8" s="15">
        <v>0</v>
      </c>
      <c r="D8" s="47">
        <f>'Employee Benefits'!F10</f>
        <v>7457</v>
      </c>
      <c r="E8" s="15">
        <f t="shared" ref="E8:E10" si="0">SUM(C8:D8)</f>
        <v>7457</v>
      </c>
      <c r="F8" s="40"/>
      <c r="G8" s="16">
        <f t="shared" ref="G8:G10" si="1">E8-F8</f>
        <v>7457</v>
      </c>
      <c r="H8" s="6"/>
      <c r="I8" s="4"/>
      <c r="J8" s="4"/>
      <c r="K8" s="5"/>
    </row>
    <row r="9" spans="1:11" x14ac:dyDescent="0.25">
      <c r="A9" s="14">
        <v>3.3</v>
      </c>
      <c r="B9" t="s">
        <v>124</v>
      </c>
      <c r="C9" s="15">
        <v>0</v>
      </c>
      <c r="D9" s="47">
        <f>'Employee Benefits'!G10</f>
        <v>8630</v>
      </c>
      <c r="E9" s="15">
        <f t="shared" si="0"/>
        <v>8630</v>
      </c>
      <c r="F9" s="40"/>
      <c r="G9" s="16">
        <f t="shared" si="1"/>
        <v>8630</v>
      </c>
      <c r="H9" s="6"/>
      <c r="I9" s="5"/>
      <c r="J9" s="5"/>
      <c r="K9" s="5"/>
    </row>
    <row r="10" spans="1:11" x14ac:dyDescent="0.25">
      <c r="A10" s="31">
        <v>3.4</v>
      </c>
      <c r="B10" t="s">
        <v>129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0" t="s">
        <v>121</v>
      </c>
      <c r="B11" s="2" t="s">
        <v>125</v>
      </c>
      <c r="C11" s="18">
        <f>SUM(C7:C10)</f>
        <v>113937</v>
      </c>
      <c r="D11" s="18">
        <f>SUM(D7:D10)</f>
        <v>16087</v>
      </c>
      <c r="E11" s="18">
        <f>SUM(E7:E10)</f>
        <v>130024</v>
      </c>
      <c r="F11" s="18">
        <f>SUM(F7:F10)</f>
        <v>0</v>
      </c>
      <c r="G11" s="19">
        <f>SUM(G7:G10)</f>
        <v>130024</v>
      </c>
      <c r="H11" s="6"/>
      <c r="I11" s="5"/>
      <c r="J11" s="5"/>
      <c r="K11" s="5"/>
    </row>
    <row r="12" spans="1:11" x14ac:dyDescent="0.25">
      <c r="A12" s="31"/>
      <c r="C12" s="15"/>
      <c r="D12" s="15"/>
      <c r="E12" s="15"/>
      <c r="F12" s="15"/>
      <c r="G12" s="16"/>
      <c r="H12" s="6"/>
      <c r="I12" s="5"/>
      <c r="J12" s="5"/>
      <c r="K12" s="5"/>
    </row>
    <row r="13" spans="1:11" x14ac:dyDescent="0.25">
      <c r="A13" s="31">
        <v>3.5</v>
      </c>
      <c r="B13" t="s">
        <v>126</v>
      </c>
      <c r="C13" s="15">
        <v>131384</v>
      </c>
      <c r="D13" s="40"/>
      <c r="E13" s="15">
        <f t="shared" ref="E13:E20" si="2">SUM(C13:D13)</f>
        <v>131384</v>
      </c>
      <c r="F13" s="40"/>
      <c r="G13" s="16">
        <f t="shared" ref="G13:G20" si="3">E13-F13</f>
        <v>131384</v>
      </c>
      <c r="H13" s="6"/>
      <c r="I13" s="5"/>
      <c r="J13" s="5"/>
      <c r="K13" s="5"/>
    </row>
    <row r="14" spans="1:11" x14ac:dyDescent="0.25">
      <c r="A14" s="31">
        <v>3.6</v>
      </c>
      <c r="B14" t="s">
        <v>127</v>
      </c>
      <c r="C14" s="15">
        <v>0</v>
      </c>
      <c r="D14" s="47">
        <f>'Employee Benefits'!F11</f>
        <v>8599</v>
      </c>
      <c r="E14" s="15">
        <f t="shared" si="2"/>
        <v>8599</v>
      </c>
      <c r="F14" s="40"/>
      <c r="G14" s="16">
        <f t="shared" si="3"/>
        <v>8599</v>
      </c>
      <c r="H14" s="6"/>
      <c r="I14" s="5"/>
      <c r="J14" s="5"/>
      <c r="K14" s="5"/>
    </row>
    <row r="15" spans="1:11" x14ac:dyDescent="0.25">
      <c r="A15" s="31">
        <v>3.7</v>
      </c>
      <c r="B15" t="s">
        <v>128</v>
      </c>
      <c r="C15" s="15">
        <v>0</v>
      </c>
      <c r="D15" s="47">
        <f>'Employee Benefits'!G11</f>
        <v>9951</v>
      </c>
      <c r="E15" s="15">
        <f t="shared" si="2"/>
        <v>9951</v>
      </c>
      <c r="F15" s="40"/>
      <c r="G15" s="16">
        <f t="shared" si="3"/>
        <v>9951</v>
      </c>
      <c r="H15" s="6"/>
      <c r="I15" s="5"/>
      <c r="J15" s="5"/>
      <c r="K15" s="5"/>
    </row>
    <row r="16" spans="1:11" x14ac:dyDescent="0.25">
      <c r="A16" s="37">
        <v>3.8</v>
      </c>
      <c r="B16" t="s">
        <v>130</v>
      </c>
      <c r="C16" s="15">
        <v>269340</v>
      </c>
      <c r="D16" s="40"/>
      <c r="E16" s="15">
        <f t="shared" si="2"/>
        <v>269340</v>
      </c>
      <c r="F16" s="40"/>
      <c r="G16" s="16">
        <f t="shared" si="3"/>
        <v>269340</v>
      </c>
      <c r="H16" s="6"/>
      <c r="I16" s="5"/>
      <c r="J16" s="5"/>
      <c r="K16" s="5"/>
    </row>
    <row r="17" spans="1:11" x14ac:dyDescent="0.25">
      <c r="A17" s="31">
        <v>3.9</v>
      </c>
      <c r="B17" t="s">
        <v>131</v>
      </c>
      <c r="C17" s="15">
        <v>32411</v>
      </c>
      <c r="D17" s="40"/>
      <c r="E17" s="15">
        <f t="shared" si="2"/>
        <v>32411</v>
      </c>
      <c r="F17" s="40"/>
      <c r="G17" s="16">
        <f t="shared" si="3"/>
        <v>32411</v>
      </c>
      <c r="H17" s="6"/>
      <c r="I17" s="5"/>
      <c r="J17" s="5"/>
      <c r="K17" s="5"/>
    </row>
    <row r="18" spans="1:11" x14ac:dyDescent="0.25">
      <c r="A18" s="32">
        <v>3.1</v>
      </c>
      <c r="B18" t="s">
        <v>132</v>
      </c>
      <c r="C18" s="15">
        <v>303800</v>
      </c>
      <c r="D18" s="40"/>
      <c r="E18" s="15">
        <f>SUM(C18:D18)</f>
        <v>303800</v>
      </c>
      <c r="F18" s="40"/>
      <c r="G18" s="16">
        <f t="shared" si="3"/>
        <v>303800</v>
      </c>
      <c r="H18" s="6"/>
      <c r="I18" s="5"/>
      <c r="J18" s="5"/>
      <c r="K18" s="5"/>
    </row>
    <row r="19" spans="1:11" x14ac:dyDescent="0.25">
      <c r="A19" s="31">
        <v>3.11</v>
      </c>
      <c r="B19" t="s">
        <v>133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1">
        <v>3.12</v>
      </c>
      <c r="B20" t="s">
        <v>134</v>
      </c>
      <c r="C20" s="15"/>
      <c r="D20" s="40"/>
      <c r="E20" s="15">
        <f t="shared" si="2"/>
        <v>0</v>
      </c>
      <c r="F20" s="40"/>
      <c r="G20" s="16">
        <f t="shared" si="3"/>
        <v>0</v>
      </c>
      <c r="H20" s="6"/>
      <c r="I20" s="5"/>
      <c r="J20" s="5"/>
      <c r="K20" s="5"/>
    </row>
    <row r="21" spans="1:11" x14ac:dyDescent="0.25">
      <c r="A21" s="30" t="s">
        <v>143</v>
      </c>
      <c r="B21" s="2" t="s">
        <v>141</v>
      </c>
      <c r="C21" s="18">
        <f>SUM(C12:C20)</f>
        <v>736935</v>
      </c>
      <c r="D21" s="18">
        <f>SUM(D12:D20)</f>
        <v>18550</v>
      </c>
      <c r="E21" s="18">
        <f>SUM(E12:E20)</f>
        <v>755485</v>
      </c>
      <c r="F21" s="18">
        <f>SUM(F12:F20)</f>
        <v>0</v>
      </c>
      <c r="G21" s="18">
        <f>SUM(G12:G20)</f>
        <v>755485</v>
      </c>
      <c r="H21" s="38"/>
      <c r="I21" s="5"/>
      <c r="J21" s="5"/>
      <c r="K21" s="5"/>
    </row>
    <row r="22" spans="1:11" x14ac:dyDescent="0.25">
      <c r="A22" s="31"/>
      <c r="G22" s="21"/>
    </row>
    <row r="23" spans="1:11" x14ac:dyDescent="0.25">
      <c r="A23" s="31">
        <v>3.13</v>
      </c>
      <c r="B23" t="s">
        <v>135</v>
      </c>
      <c r="C23" s="22">
        <v>88119</v>
      </c>
      <c r="D23" s="35"/>
      <c r="E23" s="15">
        <f t="shared" ref="E23:E27" si="4">SUM(C23:D23)</f>
        <v>88119</v>
      </c>
      <c r="F23" s="35"/>
      <c r="G23" s="16">
        <f t="shared" ref="G23:G27" si="5">E23-F23</f>
        <v>88119</v>
      </c>
      <c r="H23" s="5"/>
      <c r="I23" s="5"/>
    </row>
    <row r="24" spans="1:11" x14ac:dyDescent="0.25">
      <c r="A24" s="31">
        <v>3.14</v>
      </c>
      <c r="B24" t="s">
        <v>136</v>
      </c>
      <c r="C24" s="22">
        <v>0</v>
      </c>
      <c r="D24" s="48">
        <f>'Employee Benefits'!F12</f>
        <v>5768</v>
      </c>
      <c r="E24" s="15">
        <f t="shared" si="4"/>
        <v>5768</v>
      </c>
      <c r="F24" s="35"/>
      <c r="G24" s="16">
        <f t="shared" si="5"/>
        <v>5768</v>
      </c>
      <c r="H24" s="5"/>
      <c r="I24" s="5"/>
    </row>
    <row r="25" spans="1:11" x14ac:dyDescent="0.25">
      <c r="A25" s="31">
        <v>3.15</v>
      </c>
      <c r="B25" t="s">
        <v>137</v>
      </c>
      <c r="C25" s="22">
        <v>0</v>
      </c>
      <c r="D25" s="48">
        <f>'Employee Benefits'!G12</f>
        <v>6674</v>
      </c>
      <c r="E25" s="15">
        <f t="shared" si="4"/>
        <v>6674</v>
      </c>
      <c r="F25" s="35"/>
      <c r="G25" s="16">
        <f t="shared" si="5"/>
        <v>6674</v>
      </c>
      <c r="H25" s="5"/>
      <c r="I25" s="5"/>
    </row>
    <row r="26" spans="1:11" x14ac:dyDescent="0.25">
      <c r="A26" s="31">
        <v>3.16</v>
      </c>
      <c r="B26" t="s">
        <v>138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1">
        <v>3.17</v>
      </c>
      <c r="B27" t="s">
        <v>139</v>
      </c>
      <c r="C27" s="22"/>
      <c r="D27" s="35"/>
      <c r="E27" s="15">
        <f t="shared" si="4"/>
        <v>0</v>
      </c>
      <c r="F27" s="35"/>
      <c r="G27" s="16">
        <f t="shared" si="5"/>
        <v>0</v>
      </c>
      <c r="H27" s="5"/>
      <c r="I27" s="5"/>
    </row>
    <row r="28" spans="1:11" x14ac:dyDescent="0.25">
      <c r="A28" s="30" t="s">
        <v>142</v>
      </c>
      <c r="B28" s="2" t="s">
        <v>140</v>
      </c>
      <c r="C28" s="18">
        <f>SUM(C23:C27)</f>
        <v>88119</v>
      </c>
      <c r="D28" s="18">
        <f t="shared" ref="D28:G28" si="6">SUM(D23:D27)</f>
        <v>12442</v>
      </c>
      <c r="E28" s="18">
        <f t="shared" si="6"/>
        <v>100561</v>
      </c>
      <c r="F28" s="18">
        <f t="shared" si="6"/>
        <v>0</v>
      </c>
      <c r="G28" s="19">
        <f t="shared" si="6"/>
        <v>100561</v>
      </c>
      <c r="H28" s="5"/>
      <c r="I28" s="5"/>
    </row>
    <row r="29" spans="1:11" x14ac:dyDescent="0.25">
      <c r="A29" s="31"/>
      <c r="C29" s="22"/>
      <c r="D29" s="22"/>
      <c r="E29" s="22"/>
      <c r="F29" s="22"/>
      <c r="G29" s="23"/>
      <c r="H29" s="5"/>
      <c r="I29" s="5"/>
    </row>
    <row r="30" spans="1:11" x14ac:dyDescent="0.25">
      <c r="A30" s="31">
        <v>3.18</v>
      </c>
      <c r="B30" t="s">
        <v>144</v>
      </c>
      <c r="C30" s="22">
        <v>688073</v>
      </c>
      <c r="D30" s="35"/>
      <c r="E30" s="15">
        <f t="shared" ref="E30:E35" si="7">SUM(C30:D30)</f>
        <v>688073</v>
      </c>
      <c r="F30" s="35"/>
      <c r="G30" s="16">
        <f t="shared" ref="G30:G35" si="8">E30-F30</f>
        <v>688073</v>
      </c>
      <c r="H30" s="5"/>
      <c r="I30" s="5"/>
    </row>
    <row r="31" spans="1:11" x14ac:dyDescent="0.25">
      <c r="A31" s="31">
        <v>3.19</v>
      </c>
      <c r="B31" t="s">
        <v>145</v>
      </c>
      <c r="C31" s="22">
        <v>0</v>
      </c>
      <c r="D31" s="48">
        <f>'Employee Benefits'!F13</f>
        <v>45036</v>
      </c>
      <c r="E31" s="15">
        <f t="shared" si="7"/>
        <v>45036</v>
      </c>
      <c r="F31" s="35"/>
      <c r="G31" s="16">
        <f t="shared" si="8"/>
        <v>45036</v>
      </c>
      <c r="H31" s="5"/>
      <c r="I31" s="5"/>
    </row>
    <row r="32" spans="1:11" x14ac:dyDescent="0.25">
      <c r="A32" s="32">
        <v>3.2</v>
      </c>
      <c r="B32" t="s">
        <v>146</v>
      </c>
      <c r="C32" s="22">
        <v>0</v>
      </c>
      <c r="D32" s="48">
        <f>'Employee Benefits'!G13</f>
        <v>52116</v>
      </c>
      <c r="E32" s="15">
        <f t="shared" si="7"/>
        <v>52116</v>
      </c>
      <c r="F32" s="35"/>
      <c r="G32" s="16">
        <f t="shared" si="8"/>
        <v>52116</v>
      </c>
      <c r="H32" s="5"/>
      <c r="I32" s="5"/>
    </row>
    <row r="33" spans="1:9" x14ac:dyDescent="0.25">
      <c r="A33" s="32">
        <v>3.21</v>
      </c>
      <c r="B33" t="s">
        <v>147</v>
      </c>
      <c r="C33" s="22">
        <v>573050</v>
      </c>
      <c r="D33" s="35"/>
      <c r="E33" s="15">
        <f t="shared" si="7"/>
        <v>573050</v>
      </c>
      <c r="F33" s="35"/>
      <c r="G33" s="16">
        <f t="shared" si="8"/>
        <v>573050</v>
      </c>
      <c r="H33" s="5"/>
      <c r="I33" s="5"/>
    </row>
    <row r="34" spans="1:9" x14ac:dyDescent="0.25">
      <c r="A34" s="31">
        <v>3.22</v>
      </c>
      <c r="B34" t="s">
        <v>148</v>
      </c>
      <c r="C34" s="22">
        <v>0</v>
      </c>
      <c r="D34" s="35"/>
      <c r="E34" s="15">
        <f t="shared" si="7"/>
        <v>0</v>
      </c>
      <c r="F34" s="35"/>
      <c r="G34" s="16">
        <f t="shared" si="8"/>
        <v>0</v>
      </c>
      <c r="H34" s="5"/>
      <c r="I34" s="5"/>
    </row>
    <row r="35" spans="1:9" x14ac:dyDescent="0.25">
      <c r="A35" s="31">
        <v>3.23</v>
      </c>
      <c r="B35" t="s">
        <v>149</v>
      </c>
      <c r="C35" s="22">
        <v>76816</v>
      </c>
      <c r="D35" s="40"/>
      <c r="E35" s="15">
        <f t="shared" si="7"/>
        <v>76816</v>
      </c>
      <c r="F35" s="35"/>
      <c r="G35" s="16">
        <f t="shared" si="8"/>
        <v>76816</v>
      </c>
      <c r="H35" s="5"/>
      <c r="I35" s="5"/>
    </row>
    <row r="36" spans="1:9" x14ac:dyDescent="0.25">
      <c r="A36" s="30" t="s">
        <v>150</v>
      </c>
      <c r="B36" s="2" t="s">
        <v>151</v>
      </c>
      <c r="C36" s="18">
        <f>SUM(C30:C35)</f>
        <v>1337939</v>
      </c>
      <c r="D36" s="18">
        <f>SUM(D30:D35)</f>
        <v>97152</v>
      </c>
      <c r="E36" s="18">
        <f>SUM(E30:E35)</f>
        <v>1435091</v>
      </c>
      <c r="F36" s="18">
        <f>SUM(F30:F35)</f>
        <v>0</v>
      </c>
      <c r="G36" s="19">
        <f>SUM(G30:G35)</f>
        <v>1435091</v>
      </c>
      <c r="H36" s="5"/>
      <c r="I36" s="5"/>
    </row>
    <row r="37" spans="1:9" x14ac:dyDescent="0.25">
      <c r="A37" s="31"/>
      <c r="C37" s="22"/>
      <c r="D37" s="22"/>
      <c r="E37" s="22"/>
      <c r="F37" s="22"/>
      <c r="G37" s="23"/>
      <c r="H37" s="5"/>
      <c r="I37" s="5"/>
    </row>
    <row r="38" spans="1:9" x14ac:dyDescent="0.25">
      <c r="A38" s="31">
        <v>3.24</v>
      </c>
      <c r="B38" t="s">
        <v>153</v>
      </c>
      <c r="C38" s="22">
        <v>449652</v>
      </c>
      <c r="D38" s="35"/>
      <c r="E38" s="15">
        <f t="shared" ref="E38:E44" si="9">SUM(C38:D38)</f>
        <v>449652</v>
      </c>
      <c r="F38" s="35"/>
      <c r="G38" s="16">
        <f t="shared" ref="G38:G44" si="10">E38-F38</f>
        <v>449652</v>
      </c>
      <c r="H38" s="5"/>
      <c r="I38" s="5"/>
    </row>
    <row r="39" spans="1:9" x14ac:dyDescent="0.25">
      <c r="A39" s="31">
        <v>3.25</v>
      </c>
      <c r="B39" t="s">
        <v>154</v>
      </c>
      <c r="C39" s="22">
        <v>0</v>
      </c>
      <c r="D39" s="48">
        <f>'Employee Benefits'!F14</f>
        <v>29431</v>
      </c>
      <c r="E39" s="15">
        <f t="shared" si="9"/>
        <v>29431</v>
      </c>
      <c r="F39" s="35"/>
      <c r="G39" s="16">
        <f t="shared" si="10"/>
        <v>29431</v>
      </c>
      <c r="H39" s="5"/>
      <c r="I39" s="5"/>
    </row>
    <row r="40" spans="1:9" x14ac:dyDescent="0.25">
      <c r="A40" s="32">
        <v>3.26</v>
      </c>
      <c r="B40" t="s">
        <v>155</v>
      </c>
      <c r="C40" s="22">
        <v>0</v>
      </c>
      <c r="D40" s="48">
        <f>'Employee Benefits'!G14</f>
        <v>34058</v>
      </c>
      <c r="E40" s="15">
        <f t="shared" si="9"/>
        <v>34058</v>
      </c>
      <c r="F40" s="35"/>
      <c r="G40" s="16">
        <f t="shared" si="10"/>
        <v>34058</v>
      </c>
      <c r="H40" s="5"/>
      <c r="I40" s="5"/>
    </row>
    <row r="41" spans="1:9" x14ac:dyDescent="0.25">
      <c r="A41" s="32">
        <v>3.27</v>
      </c>
      <c r="B41" t="s">
        <v>156</v>
      </c>
      <c r="C41" s="22">
        <v>4516</v>
      </c>
      <c r="D41" s="35"/>
      <c r="E41" s="15">
        <f t="shared" si="9"/>
        <v>4516</v>
      </c>
      <c r="F41" s="35"/>
      <c r="G41" s="16">
        <f t="shared" si="10"/>
        <v>4516</v>
      </c>
      <c r="H41" s="5"/>
      <c r="I41" s="5"/>
    </row>
    <row r="42" spans="1:9" x14ac:dyDescent="0.25">
      <c r="A42" s="31">
        <v>3.28</v>
      </c>
      <c r="B42" t="s">
        <v>158</v>
      </c>
      <c r="C42" s="22">
        <v>97609</v>
      </c>
      <c r="D42" s="35"/>
      <c r="E42" s="15">
        <f t="shared" si="9"/>
        <v>97609</v>
      </c>
      <c r="F42" s="35"/>
      <c r="G42" s="16">
        <f t="shared" si="10"/>
        <v>97609</v>
      </c>
      <c r="H42" s="5"/>
      <c r="I42" s="5"/>
    </row>
    <row r="43" spans="1:9" x14ac:dyDescent="0.25">
      <c r="A43" s="31">
        <v>3.29</v>
      </c>
      <c r="B43" t="s">
        <v>157</v>
      </c>
      <c r="C43" s="22">
        <v>12656</v>
      </c>
      <c r="D43" s="35"/>
      <c r="E43" s="15">
        <f t="shared" si="9"/>
        <v>12656</v>
      </c>
      <c r="F43" s="35"/>
      <c r="G43" s="16">
        <f t="shared" si="10"/>
        <v>12656</v>
      </c>
      <c r="H43" s="5"/>
      <c r="I43" s="5"/>
    </row>
    <row r="44" spans="1:9" x14ac:dyDescent="0.25">
      <c r="A44" s="32">
        <v>3.3</v>
      </c>
      <c r="B44" t="s">
        <v>159</v>
      </c>
      <c r="C44" s="22">
        <v>0</v>
      </c>
      <c r="D44" s="35"/>
      <c r="E44" s="15">
        <f t="shared" si="9"/>
        <v>0</v>
      </c>
      <c r="F44" s="35"/>
      <c r="G44" s="16">
        <f t="shared" si="10"/>
        <v>0</v>
      </c>
      <c r="H44" s="5"/>
      <c r="I44" s="5"/>
    </row>
    <row r="45" spans="1:9" x14ac:dyDescent="0.25">
      <c r="A45" s="30" t="s">
        <v>152</v>
      </c>
      <c r="B45" s="2" t="s">
        <v>160</v>
      </c>
      <c r="C45" s="18">
        <f>SUM(C38:C44)</f>
        <v>564433</v>
      </c>
      <c r="D45" s="18">
        <f>SUM(D38:D44)</f>
        <v>63489</v>
      </c>
      <c r="E45" s="18">
        <f>SUM(E38:E44)</f>
        <v>627922</v>
      </c>
      <c r="F45" s="18">
        <f>SUM(F38:F44)</f>
        <v>0</v>
      </c>
      <c r="G45" s="19">
        <f>SUM(G38:G44)</f>
        <v>627922</v>
      </c>
      <c r="H45" s="5"/>
      <c r="I45" s="5"/>
    </row>
    <row r="46" spans="1:9" x14ac:dyDescent="0.25">
      <c r="A46" s="31"/>
      <c r="C46" s="22"/>
      <c r="D46" s="22"/>
      <c r="E46" s="22"/>
      <c r="F46" s="22"/>
      <c r="G46" s="23"/>
      <c r="H46" s="5"/>
      <c r="I46" s="5"/>
    </row>
    <row r="47" spans="1:9" x14ac:dyDescent="0.25">
      <c r="A47" s="31">
        <v>3.31</v>
      </c>
      <c r="B47" t="s">
        <v>162</v>
      </c>
      <c r="C47" s="22">
        <v>0</v>
      </c>
      <c r="D47" s="35"/>
      <c r="E47" s="15">
        <f t="shared" ref="E47:E51" si="11">SUM(C47:D47)</f>
        <v>0</v>
      </c>
      <c r="F47" s="35"/>
      <c r="G47" s="16">
        <f t="shared" ref="G47:G51" si="12">E47-F47</f>
        <v>0</v>
      </c>
      <c r="H47" s="5"/>
      <c r="I47" s="5"/>
    </row>
    <row r="48" spans="1:9" x14ac:dyDescent="0.25">
      <c r="A48" s="31">
        <v>3.32</v>
      </c>
      <c r="B48" t="s">
        <v>163</v>
      </c>
      <c r="C48" s="22">
        <v>0</v>
      </c>
      <c r="D48" s="48">
        <f>'Employee Benefits'!F15</f>
        <v>0</v>
      </c>
      <c r="E48" s="15">
        <f t="shared" si="11"/>
        <v>0</v>
      </c>
      <c r="F48" s="35"/>
      <c r="G48" s="16">
        <f t="shared" si="12"/>
        <v>0</v>
      </c>
      <c r="H48" s="5"/>
      <c r="I48" s="5"/>
    </row>
    <row r="49" spans="1:9" x14ac:dyDescent="0.25">
      <c r="A49" s="32">
        <v>3.33</v>
      </c>
      <c r="B49" t="s">
        <v>164</v>
      </c>
      <c r="C49" s="22">
        <v>0</v>
      </c>
      <c r="D49" s="48">
        <f>'Employee Benefits'!G15</f>
        <v>0</v>
      </c>
      <c r="E49" s="15">
        <f t="shared" si="11"/>
        <v>0</v>
      </c>
      <c r="F49" s="35"/>
      <c r="G49" s="16">
        <f t="shared" si="12"/>
        <v>0</v>
      </c>
      <c r="H49" s="5"/>
      <c r="I49" s="5"/>
    </row>
    <row r="50" spans="1:9" x14ac:dyDescent="0.25">
      <c r="A50" s="32">
        <v>3.34</v>
      </c>
      <c r="B50" t="s">
        <v>165</v>
      </c>
      <c r="C50" s="22">
        <v>0</v>
      </c>
      <c r="D50" s="35"/>
      <c r="E50" s="15">
        <f t="shared" si="11"/>
        <v>0</v>
      </c>
      <c r="F50" s="35"/>
      <c r="G50" s="16">
        <f t="shared" si="12"/>
        <v>0</v>
      </c>
      <c r="H50" s="5"/>
      <c r="I50" s="5"/>
    </row>
    <row r="51" spans="1:9" x14ac:dyDescent="0.25">
      <c r="A51" s="31">
        <v>3.35</v>
      </c>
      <c r="B51" t="s">
        <v>166</v>
      </c>
      <c r="C51" s="22"/>
      <c r="D51" s="35"/>
      <c r="E51" s="15">
        <f t="shared" si="11"/>
        <v>0</v>
      </c>
      <c r="F51" s="35"/>
      <c r="G51" s="16">
        <f t="shared" si="12"/>
        <v>0</v>
      </c>
      <c r="H51" s="5"/>
      <c r="I51" s="5"/>
    </row>
    <row r="52" spans="1:9" x14ac:dyDescent="0.25">
      <c r="A52" s="30" t="s">
        <v>161</v>
      </c>
      <c r="B52" s="2" t="s">
        <v>167</v>
      </c>
      <c r="C52" s="18">
        <f>SUM(C47:C51)</f>
        <v>0</v>
      </c>
      <c r="D52" s="18">
        <f>SUM(D47:D51)</f>
        <v>0</v>
      </c>
      <c r="E52" s="18">
        <f>SUM(E47:E51)</f>
        <v>0</v>
      </c>
      <c r="F52" s="18">
        <f>SUM(F47:F51)</f>
        <v>0</v>
      </c>
      <c r="G52" s="19">
        <f>SUM(G47:G51)</f>
        <v>0</v>
      </c>
      <c r="H52" s="5"/>
      <c r="I52" s="5"/>
    </row>
    <row r="53" spans="1:9" x14ac:dyDescent="0.25">
      <c r="A53" s="30"/>
      <c r="B53" s="2"/>
      <c r="C53" s="18"/>
      <c r="D53" s="18"/>
      <c r="E53" s="18"/>
      <c r="F53" s="18"/>
      <c r="G53" s="19"/>
      <c r="H53" s="5"/>
      <c r="I53" s="5"/>
    </row>
    <row r="54" spans="1:9" x14ac:dyDescent="0.25">
      <c r="A54" s="31">
        <v>3.36</v>
      </c>
      <c r="B54" t="s">
        <v>169</v>
      </c>
      <c r="C54" s="22">
        <v>138139</v>
      </c>
      <c r="D54" s="35"/>
      <c r="E54" s="15">
        <f t="shared" ref="E54:E57" si="13">SUM(C54:D54)</f>
        <v>138139</v>
      </c>
      <c r="F54" s="35"/>
      <c r="G54" s="16">
        <f t="shared" ref="G54:G57" si="14">E54-F54</f>
        <v>138139</v>
      </c>
      <c r="H54" s="5"/>
      <c r="I54" s="5"/>
    </row>
    <row r="55" spans="1:9" x14ac:dyDescent="0.25">
      <c r="A55" s="31">
        <v>3.37</v>
      </c>
      <c r="B55" t="s">
        <v>170</v>
      </c>
      <c r="C55" s="22">
        <v>0</v>
      </c>
      <c r="D55" s="48">
        <f>'Employee Benefits'!F16</f>
        <v>9041</v>
      </c>
      <c r="E55" s="15">
        <f t="shared" si="13"/>
        <v>9041</v>
      </c>
      <c r="F55" s="35"/>
      <c r="G55" s="16">
        <f t="shared" si="14"/>
        <v>9041</v>
      </c>
      <c r="H55" s="5"/>
      <c r="I55" s="5"/>
    </row>
    <row r="56" spans="1:9" x14ac:dyDescent="0.25">
      <c r="A56" s="32">
        <v>3.38</v>
      </c>
      <c r="B56" t="s">
        <v>171</v>
      </c>
      <c r="C56" s="22">
        <v>0</v>
      </c>
      <c r="D56" s="48">
        <f>'Employee Benefits'!G16</f>
        <v>10463</v>
      </c>
      <c r="E56" s="15">
        <f t="shared" si="13"/>
        <v>10463</v>
      </c>
      <c r="F56" s="35"/>
      <c r="G56" s="16">
        <f t="shared" si="14"/>
        <v>10463</v>
      </c>
      <c r="H56" s="5"/>
      <c r="I56" s="5"/>
    </row>
    <row r="57" spans="1:9" x14ac:dyDescent="0.25">
      <c r="A57" s="32">
        <v>3.39</v>
      </c>
      <c r="B57" t="s">
        <v>172</v>
      </c>
      <c r="C57" s="22">
        <v>0</v>
      </c>
      <c r="D57" s="35"/>
      <c r="E57" s="15">
        <f t="shared" si="13"/>
        <v>0</v>
      </c>
      <c r="F57" s="35"/>
      <c r="G57" s="16">
        <f t="shared" si="14"/>
        <v>0</v>
      </c>
      <c r="H57" s="5"/>
      <c r="I57" s="5"/>
    </row>
    <row r="58" spans="1:9" x14ac:dyDescent="0.25">
      <c r="A58" s="30" t="s">
        <v>168</v>
      </c>
      <c r="B58" s="2" t="s">
        <v>173</v>
      </c>
      <c r="C58" s="18">
        <f>SUM(C54:C57)</f>
        <v>138139</v>
      </c>
      <c r="D58" s="18">
        <f>SUM(D54:D57)</f>
        <v>19504</v>
      </c>
      <c r="E58" s="18">
        <f>SUM(E54:E57)</f>
        <v>157643</v>
      </c>
      <c r="F58" s="18">
        <f>SUM(F54:F57)</f>
        <v>0</v>
      </c>
      <c r="G58" s="19">
        <f>SUM(G54:G57)</f>
        <v>157643</v>
      </c>
      <c r="H58" s="5"/>
      <c r="I58" s="5"/>
    </row>
    <row r="59" spans="1:9" x14ac:dyDescent="0.25">
      <c r="A59" s="30"/>
      <c r="B59" s="2"/>
      <c r="C59" s="18"/>
      <c r="D59" s="18"/>
      <c r="E59" s="18"/>
      <c r="F59" s="18"/>
      <c r="G59" s="19"/>
      <c r="H59" s="5"/>
      <c r="I59" s="5"/>
    </row>
    <row r="60" spans="1:9" x14ac:dyDescent="0.25">
      <c r="A60" s="32">
        <v>3.4</v>
      </c>
      <c r="B60" t="s">
        <v>175</v>
      </c>
      <c r="C60" s="22">
        <v>239898</v>
      </c>
      <c r="D60" s="35"/>
      <c r="E60" s="15">
        <f t="shared" ref="E60:E63" si="15">SUM(C60:D60)</f>
        <v>239898</v>
      </c>
      <c r="F60" s="35"/>
      <c r="G60" s="16">
        <f t="shared" ref="G60:G63" si="16">E60-F60</f>
        <v>239898</v>
      </c>
      <c r="H60" s="5"/>
      <c r="I60" s="5"/>
    </row>
    <row r="61" spans="1:9" x14ac:dyDescent="0.25">
      <c r="A61" s="31">
        <v>3.41</v>
      </c>
      <c r="B61" t="s">
        <v>176</v>
      </c>
      <c r="C61" s="22">
        <v>0</v>
      </c>
      <c r="D61" s="48">
        <f>'Employee Benefits'!F17</f>
        <v>15702</v>
      </c>
      <c r="E61" s="15">
        <f t="shared" si="15"/>
        <v>15702</v>
      </c>
      <c r="F61" s="35"/>
      <c r="G61" s="16">
        <f t="shared" si="16"/>
        <v>15702</v>
      </c>
      <c r="H61" s="5"/>
      <c r="I61" s="5"/>
    </row>
    <row r="62" spans="1:9" x14ac:dyDescent="0.25">
      <c r="A62" s="32">
        <v>3.42</v>
      </c>
      <c r="B62" t="s">
        <v>177</v>
      </c>
      <c r="C62" s="22">
        <v>0</v>
      </c>
      <c r="D62" s="48">
        <f>'Employee Benefits'!G17</f>
        <v>18171</v>
      </c>
      <c r="E62" s="15">
        <f t="shared" si="15"/>
        <v>18171</v>
      </c>
      <c r="F62" s="35"/>
      <c r="G62" s="16">
        <f t="shared" si="16"/>
        <v>18171</v>
      </c>
      <c r="H62" s="5"/>
      <c r="I62" s="5"/>
    </row>
    <row r="63" spans="1:9" x14ac:dyDescent="0.25">
      <c r="A63" s="32">
        <v>3.43</v>
      </c>
      <c r="B63" t="s">
        <v>178</v>
      </c>
      <c r="C63" s="22">
        <v>0</v>
      </c>
      <c r="D63" s="35"/>
      <c r="E63" s="15">
        <f t="shared" si="15"/>
        <v>0</v>
      </c>
      <c r="F63" s="35"/>
      <c r="G63" s="16">
        <f t="shared" si="16"/>
        <v>0</v>
      </c>
      <c r="H63" s="5"/>
      <c r="I63" s="5"/>
    </row>
    <row r="64" spans="1:9" x14ac:dyDescent="0.25">
      <c r="A64" s="30" t="s">
        <v>174</v>
      </c>
      <c r="B64" s="2" t="s">
        <v>179</v>
      </c>
      <c r="C64" s="18">
        <f>SUM(C60:C63)</f>
        <v>239898</v>
      </c>
      <c r="D64" s="18">
        <f>SUM(D60:D63)</f>
        <v>33873</v>
      </c>
      <c r="E64" s="18">
        <f>SUM(E60:E63)</f>
        <v>273771</v>
      </c>
      <c r="F64" s="18">
        <f>SUM(F60:F63)</f>
        <v>0</v>
      </c>
      <c r="G64" s="19">
        <f>SUM(G60:G63)</f>
        <v>273771</v>
      </c>
      <c r="H64" s="5"/>
      <c r="I64" s="5"/>
    </row>
    <row r="65" spans="1:9" x14ac:dyDescent="0.25">
      <c r="A65" s="30"/>
      <c r="B65" s="2"/>
      <c r="C65" s="18"/>
      <c r="D65" s="18"/>
      <c r="E65" s="18"/>
      <c r="F65" s="18"/>
      <c r="G65" s="19"/>
      <c r="H65" s="5"/>
      <c r="I65" s="5"/>
    </row>
    <row r="66" spans="1:9" x14ac:dyDescent="0.25">
      <c r="A66" s="32">
        <v>3.44</v>
      </c>
      <c r="B66" t="s">
        <v>181</v>
      </c>
      <c r="C66" s="22">
        <v>0</v>
      </c>
      <c r="D66" s="35"/>
      <c r="E66" s="15">
        <f t="shared" ref="E66:E69" si="17">SUM(C66:D66)</f>
        <v>0</v>
      </c>
      <c r="F66" s="35"/>
      <c r="G66" s="16">
        <f t="shared" ref="G66:G69" si="18">E66-F66</f>
        <v>0</v>
      </c>
      <c r="H66" s="5"/>
      <c r="I66" s="5"/>
    </row>
    <row r="67" spans="1:9" x14ac:dyDescent="0.25">
      <c r="A67" s="31">
        <v>3.45</v>
      </c>
      <c r="B67" t="s">
        <v>182</v>
      </c>
      <c r="C67" s="22">
        <v>0</v>
      </c>
      <c r="D67" s="48">
        <f>'Employee Benefits'!F18</f>
        <v>0</v>
      </c>
      <c r="E67" s="15">
        <f t="shared" si="17"/>
        <v>0</v>
      </c>
      <c r="F67" s="35"/>
      <c r="G67" s="16">
        <f t="shared" si="18"/>
        <v>0</v>
      </c>
      <c r="H67" s="5"/>
      <c r="I67" s="5"/>
    </row>
    <row r="68" spans="1:9" x14ac:dyDescent="0.25">
      <c r="A68" s="32">
        <v>3.46</v>
      </c>
      <c r="B68" t="s">
        <v>183</v>
      </c>
      <c r="C68" s="22">
        <v>0</v>
      </c>
      <c r="D68" s="48">
        <f>'Employee Benefits'!G18</f>
        <v>0</v>
      </c>
      <c r="E68" s="15">
        <f t="shared" si="17"/>
        <v>0</v>
      </c>
      <c r="F68" s="35"/>
      <c r="G68" s="16">
        <f t="shared" si="18"/>
        <v>0</v>
      </c>
      <c r="H68" s="5"/>
      <c r="I68" s="5"/>
    </row>
    <row r="69" spans="1:9" x14ac:dyDescent="0.25">
      <c r="A69" s="32">
        <v>3.47</v>
      </c>
      <c r="B69" t="s">
        <v>184</v>
      </c>
      <c r="C69" s="22">
        <v>0</v>
      </c>
      <c r="D69" s="35"/>
      <c r="E69" s="15">
        <f t="shared" si="17"/>
        <v>0</v>
      </c>
      <c r="F69" s="35"/>
      <c r="G69" s="16">
        <f t="shared" si="18"/>
        <v>0</v>
      </c>
      <c r="H69" s="5"/>
      <c r="I69" s="5"/>
    </row>
    <row r="70" spans="1:9" x14ac:dyDescent="0.25">
      <c r="A70" s="30" t="s">
        <v>180</v>
      </c>
      <c r="B70" s="2" t="s">
        <v>185</v>
      </c>
      <c r="C70" s="18">
        <f>SUM(C66:C69)</f>
        <v>0</v>
      </c>
      <c r="D70" s="18">
        <f>SUM(D66:D69)</f>
        <v>0</v>
      </c>
      <c r="E70" s="18">
        <f>SUM(E66:E69)</f>
        <v>0</v>
      </c>
      <c r="F70" s="18">
        <f>SUM(F66:F69)</f>
        <v>0</v>
      </c>
      <c r="G70" s="19">
        <f>SUM(G66:G69)</f>
        <v>0</v>
      </c>
      <c r="H70" s="5"/>
      <c r="I70" s="5"/>
    </row>
    <row r="71" spans="1:9" x14ac:dyDescent="0.25">
      <c r="A71" s="30"/>
      <c r="B71" s="2"/>
      <c r="C71" s="18"/>
      <c r="D71" s="18"/>
      <c r="E71" s="18"/>
      <c r="F71" s="18"/>
      <c r="G71" s="19"/>
      <c r="H71" s="5"/>
      <c r="I71" s="5"/>
    </row>
    <row r="72" spans="1:9" x14ac:dyDescent="0.25">
      <c r="A72" s="32">
        <v>3.48</v>
      </c>
      <c r="B72" t="s">
        <v>186</v>
      </c>
      <c r="C72" s="22">
        <v>49547</v>
      </c>
      <c r="D72" s="35"/>
      <c r="E72" s="15">
        <f t="shared" ref="E72:E75" si="19">SUM(C72:D72)</f>
        <v>49547</v>
      </c>
      <c r="F72" s="35"/>
      <c r="G72" s="16">
        <f t="shared" ref="G72:G75" si="20">E72-F72</f>
        <v>49547</v>
      </c>
      <c r="H72" s="5"/>
      <c r="I72" s="5"/>
    </row>
    <row r="73" spans="1:9" x14ac:dyDescent="0.25">
      <c r="A73" s="31">
        <v>3.49</v>
      </c>
      <c r="B73" t="s">
        <v>187</v>
      </c>
      <c r="C73" s="22">
        <v>0</v>
      </c>
      <c r="D73" s="48">
        <f>'Employee Benefits'!F19</f>
        <v>3243</v>
      </c>
      <c r="E73" s="15">
        <f t="shared" si="19"/>
        <v>3243</v>
      </c>
      <c r="F73" s="35"/>
      <c r="G73" s="16">
        <f t="shared" si="20"/>
        <v>3243</v>
      </c>
      <c r="H73" s="5"/>
      <c r="I73" s="5"/>
    </row>
    <row r="74" spans="1:9" x14ac:dyDescent="0.25">
      <c r="A74" s="32">
        <v>3.5</v>
      </c>
      <c r="B74" t="s">
        <v>188</v>
      </c>
      <c r="C74" s="22">
        <v>0</v>
      </c>
      <c r="D74" s="48">
        <f>'Employee Benefits'!G19</f>
        <v>3753</v>
      </c>
      <c r="E74" s="15">
        <f t="shared" si="19"/>
        <v>3753</v>
      </c>
      <c r="F74" s="35"/>
      <c r="G74" s="16">
        <f t="shared" si="20"/>
        <v>3753</v>
      </c>
      <c r="H74" s="5"/>
      <c r="I74" s="5"/>
    </row>
    <row r="75" spans="1:9" x14ac:dyDescent="0.25">
      <c r="A75" s="32">
        <v>3.51</v>
      </c>
      <c r="B75" t="s">
        <v>189</v>
      </c>
      <c r="C75" s="22">
        <v>31175</v>
      </c>
      <c r="D75" s="35"/>
      <c r="E75" s="15">
        <f t="shared" si="19"/>
        <v>31175</v>
      </c>
      <c r="F75" s="35"/>
      <c r="G75" s="16">
        <f t="shared" si="20"/>
        <v>31175</v>
      </c>
      <c r="H75" s="5"/>
      <c r="I75" s="5"/>
    </row>
    <row r="76" spans="1:9" x14ac:dyDescent="0.25">
      <c r="A76" s="30" t="s">
        <v>191</v>
      </c>
      <c r="B76" s="2" t="s">
        <v>190</v>
      </c>
      <c r="C76" s="18">
        <f>SUM(C72:C75)</f>
        <v>80722</v>
      </c>
      <c r="D76" s="18">
        <f>SUM(D72:D75)</f>
        <v>6996</v>
      </c>
      <c r="E76" s="18">
        <f>SUM(E72:E75)</f>
        <v>87718</v>
      </c>
      <c r="F76" s="18">
        <f>SUM(F72:F75)</f>
        <v>0</v>
      </c>
      <c r="G76" s="19">
        <f>SUM(G72:G75)</f>
        <v>87718</v>
      </c>
      <c r="H76" s="5"/>
      <c r="I76" s="5"/>
    </row>
    <row r="77" spans="1:9" x14ac:dyDescent="0.25">
      <c r="A77" s="30"/>
      <c r="B77" s="2"/>
      <c r="C77" s="18"/>
      <c r="D77" s="18"/>
      <c r="E77" s="18"/>
      <c r="F77" s="18"/>
      <c r="G77" s="19"/>
      <c r="H77" s="5"/>
      <c r="I77" s="5"/>
    </row>
    <row r="78" spans="1:9" x14ac:dyDescent="0.25">
      <c r="A78" s="32">
        <v>3.52</v>
      </c>
      <c r="B78" t="s">
        <v>193</v>
      </c>
      <c r="C78" s="22">
        <v>0</v>
      </c>
      <c r="D78" s="35"/>
      <c r="E78" s="15">
        <f t="shared" ref="E78:E81" si="21">SUM(C78:D78)</f>
        <v>0</v>
      </c>
      <c r="F78" s="35"/>
      <c r="G78" s="16">
        <f t="shared" ref="G78:G81" si="22">E78-F78</f>
        <v>0</v>
      </c>
      <c r="H78" s="5"/>
      <c r="I78" s="5"/>
    </row>
    <row r="79" spans="1:9" x14ac:dyDescent="0.25">
      <c r="A79" s="31">
        <v>3.53</v>
      </c>
      <c r="B79" t="s">
        <v>194</v>
      </c>
      <c r="C79" s="22">
        <v>0</v>
      </c>
      <c r="D79" s="48">
        <f>'Employee Benefits'!F20</f>
        <v>0</v>
      </c>
      <c r="E79" s="15">
        <f t="shared" si="21"/>
        <v>0</v>
      </c>
      <c r="F79" s="35"/>
      <c r="G79" s="16">
        <f t="shared" si="22"/>
        <v>0</v>
      </c>
      <c r="H79" s="5"/>
      <c r="I79" s="5"/>
    </row>
    <row r="80" spans="1:9" x14ac:dyDescent="0.25">
      <c r="A80" s="32">
        <v>3.54</v>
      </c>
      <c r="B80" t="s">
        <v>195</v>
      </c>
      <c r="C80" s="22">
        <v>0</v>
      </c>
      <c r="D80" s="48">
        <f>'Employee Benefits'!G20</f>
        <v>0</v>
      </c>
      <c r="E80" s="15">
        <f t="shared" si="21"/>
        <v>0</v>
      </c>
      <c r="F80" s="35"/>
      <c r="G80" s="16">
        <f t="shared" si="22"/>
        <v>0</v>
      </c>
      <c r="H80" s="5"/>
      <c r="I80" s="5"/>
    </row>
    <row r="81" spans="1:9" x14ac:dyDescent="0.25">
      <c r="A81" s="32">
        <v>3.55</v>
      </c>
      <c r="B81" t="s">
        <v>196</v>
      </c>
      <c r="C81" s="22">
        <v>0</v>
      </c>
      <c r="D81" s="35"/>
      <c r="E81" s="15">
        <f t="shared" si="21"/>
        <v>0</v>
      </c>
      <c r="F81" s="35"/>
      <c r="G81" s="16">
        <f t="shared" si="22"/>
        <v>0</v>
      </c>
      <c r="H81" s="5"/>
      <c r="I81" s="5"/>
    </row>
    <row r="82" spans="1:9" x14ac:dyDescent="0.25">
      <c r="A82" s="30" t="s">
        <v>192</v>
      </c>
      <c r="B82" s="2" t="s">
        <v>197</v>
      </c>
      <c r="C82" s="18">
        <f>SUM(C78:C81)</f>
        <v>0</v>
      </c>
      <c r="D82" s="18">
        <f>SUM(D78:D81)</f>
        <v>0</v>
      </c>
      <c r="E82" s="18">
        <f>SUM(E78:E81)</f>
        <v>0</v>
      </c>
      <c r="F82" s="18">
        <f>SUM(F78:F81)</f>
        <v>0</v>
      </c>
      <c r="G82" s="19">
        <f>SUM(G78:G81)</f>
        <v>0</v>
      </c>
      <c r="H82" s="5"/>
      <c r="I82" s="5"/>
    </row>
    <row r="83" spans="1:9" x14ac:dyDescent="0.25">
      <c r="A83" s="30"/>
      <c r="B83" s="2"/>
      <c r="C83" s="18"/>
      <c r="D83" s="18"/>
      <c r="E83" s="18"/>
      <c r="F83" s="18"/>
      <c r="G83" s="19"/>
      <c r="H83" s="5"/>
      <c r="I83" s="5"/>
    </row>
    <row r="84" spans="1:9" x14ac:dyDescent="0.25">
      <c r="A84" s="32">
        <v>3.56</v>
      </c>
      <c r="B84" t="s">
        <v>198</v>
      </c>
      <c r="C84" s="22">
        <v>74919</v>
      </c>
      <c r="D84" s="35"/>
      <c r="E84" s="15">
        <f t="shared" ref="E84:E91" si="23">SUM(C84:D84)</f>
        <v>74919</v>
      </c>
      <c r="F84" s="35"/>
      <c r="G84" s="16">
        <f t="shared" ref="G84:G91" si="24">E84-F84</f>
        <v>74919</v>
      </c>
      <c r="H84" s="5"/>
      <c r="I84" s="5"/>
    </row>
    <row r="85" spans="1:9" x14ac:dyDescent="0.25">
      <c r="A85" s="31">
        <v>3.57</v>
      </c>
      <c r="B85" t="s">
        <v>199</v>
      </c>
      <c r="C85" s="22">
        <v>0</v>
      </c>
      <c r="D85" s="48">
        <f>'Employee Benefits'!F21</f>
        <v>4904</v>
      </c>
      <c r="E85" s="15">
        <f t="shared" si="23"/>
        <v>4904</v>
      </c>
      <c r="F85" s="35"/>
      <c r="G85" s="16">
        <f t="shared" si="24"/>
        <v>4904</v>
      </c>
      <c r="H85" s="5"/>
      <c r="I85" s="5"/>
    </row>
    <row r="86" spans="1:9" x14ac:dyDescent="0.25">
      <c r="A86" s="32">
        <v>3.58</v>
      </c>
      <c r="B86" t="s">
        <v>200</v>
      </c>
      <c r="C86" s="22">
        <v>0</v>
      </c>
      <c r="D86" s="48">
        <f>'Employee Benefits'!G21</f>
        <v>5675</v>
      </c>
      <c r="E86" s="15">
        <f t="shared" si="23"/>
        <v>5675</v>
      </c>
      <c r="F86" s="35"/>
      <c r="G86" s="16">
        <f t="shared" si="24"/>
        <v>5675</v>
      </c>
      <c r="H86" s="5"/>
      <c r="I86" s="5"/>
    </row>
    <row r="87" spans="1:9" x14ac:dyDescent="0.25">
      <c r="A87" s="32">
        <v>3.59</v>
      </c>
      <c r="B87" t="s">
        <v>201</v>
      </c>
      <c r="C87" s="22">
        <v>0</v>
      </c>
      <c r="D87" s="35"/>
      <c r="E87" s="15">
        <f t="shared" si="23"/>
        <v>0</v>
      </c>
      <c r="F87" s="35"/>
      <c r="G87" s="16">
        <f t="shared" si="24"/>
        <v>0</v>
      </c>
      <c r="H87" s="5"/>
      <c r="I87" s="5"/>
    </row>
    <row r="88" spans="1:9" x14ac:dyDescent="0.25">
      <c r="A88" s="32">
        <v>3.6</v>
      </c>
      <c r="B88" t="s">
        <v>202</v>
      </c>
      <c r="C88" s="22">
        <v>378741</v>
      </c>
      <c r="D88" s="35"/>
      <c r="E88" s="15">
        <f t="shared" si="23"/>
        <v>378741</v>
      </c>
      <c r="F88" s="35">
        <f>E88</f>
        <v>378741</v>
      </c>
      <c r="G88" s="16">
        <f t="shared" si="24"/>
        <v>0</v>
      </c>
      <c r="H88" s="5"/>
      <c r="I88" s="5"/>
    </row>
    <row r="89" spans="1:9" x14ac:dyDescent="0.25">
      <c r="A89" s="32">
        <v>3.61</v>
      </c>
      <c r="B89" t="s">
        <v>203</v>
      </c>
      <c r="C89" s="22">
        <v>0</v>
      </c>
      <c r="D89" s="48">
        <f>'Employee Benefits'!F22+'Employee Benefits'!G22</f>
        <v>53476</v>
      </c>
      <c r="E89" s="15">
        <f t="shared" si="23"/>
        <v>53476</v>
      </c>
      <c r="F89" s="35">
        <f>E89</f>
        <v>53476</v>
      </c>
      <c r="G89" s="16">
        <f t="shared" si="24"/>
        <v>0</v>
      </c>
      <c r="H89" s="5"/>
      <c r="I89" s="5"/>
    </row>
    <row r="90" spans="1:9" x14ac:dyDescent="0.25">
      <c r="A90" s="32">
        <v>3.62</v>
      </c>
      <c r="B90" t="s">
        <v>204</v>
      </c>
      <c r="C90" s="22">
        <v>0</v>
      </c>
      <c r="D90" s="35"/>
      <c r="E90" s="15">
        <f t="shared" si="23"/>
        <v>0</v>
      </c>
      <c r="F90" s="35"/>
      <c r="G90" s="16">
        <f t="shared" si="24"/>
        <v>0</v>
      </c>
      <c r="H90" s="5"/>
      <c r="I90" s="5"/>
    </row>
    <row r="91" spans="1:9" x14ac:dyDescent="0.25">
      <c r="A91" s="32">
        <v>3.63</v>
      </c>
      <c r="B91" t="s">
        <v>205</v>
      </c>
      <c r="C91" s="22">
        <v>0</v>
      </c>
      <c r="D91" s="35"/>
      <c r="E91" s="15">
        <f t="shared" si="23"/>
        <v>0</v>
      </c>
      <c r="F91" s="35"/>
      <c r="G91" s="16">
        <f t="shared" si="24"/>
        <v>0</v>
      </c>
      <c r="H91" s="5"/>
      <c r="I91" s="5"/>
    </row>
    <row r="92" spans="1:9" x14ac:dyDescent="0.25">
      <c r="A92" s="30" t="s">
        <v>206</v>
      </c>
      <c r="B92" s="2" t="s">
        <v>214</v>
      </c>
      <c r="C92" s="18">
        <f>SUM(C84:C91)</f>
        <v>453660</v>
      </c>
      <c r="D92" s="18">
        <f>SUM(D84:D91)</f>
        <v>64055</v>
      </c>
      <c r="E92" s="18">
        <f>SUM(E84:E91)</f>
        <v>517715</v>
      </c>
      <c r="F92" s="18">
        <f>SUM(F84:F91)</f>
        <v>432217</v>
      </c>
      <c r="G92" s="19">
        <f>SUM(G84:G91)</f>
        <v>85498</v>
      </c>
      <c r="H92" s="5"/>
      <c r="I92" s="5"/>
    </row>
    <row r="93" spans="1:9" x14ac:dyDescent="0.25">
      <c r="A93" s="30"/>
      <c r="B93" s="2"/>
      <c r="C93" s="18"/>
      <c r="D93" s="18"/>
      <c r="E93" s="18"/>
      <c r="F93" s="18"/>
      <c r="G93" s="19"/>
      <c r="H93" s="5"/>
      <c r="I93" s="5"/>
    </row>
    <row r="94" spans="1:9" x14ac:dyDescent="0.25">
      <c r="A94" s="32">
        <v>3.64</v>
      </c>
      <c r="B94" t="s">
        <v>208</v>
      </c>
      <c r="C94" s="22">
        <v>335505</v>
      </c>
      <c r="D94" s="35"/>
      <c r="E94" s="15">
        <f t="shared" ref="E94:E98" si="25">SUM(C94:D94)</f>
        <v>335505</v>
      </c>
      <c r="F94" s="35"/>
      <c r="G94" s="16">
        <f t="shared" ref="G94:G98" si="26">E94-F94</f>
        <v>335505</v>
      </c>
      <c r="H94" s="5"/>
      <c r="I94" s="5"/>
    </row>
    <row r="95" spans="1:9" x14ac:dyDescent="0.25">
      <c r="A95" s="31">
        <v>3.65</v>
      </c>
      <c r="B95" t="s">
        <v>209</v>
      </c>
      <c r="C95" s="22">
        <v>0</v>
      </c>
      <c r="D95" s="48">
        <f>'Employee Benefits'!F23</f>
        <v>21959</v>
      </c>
      <c r="E95" s="15">
        <f t="shared" si="25"/>
        <v>21959</v>
      </c>
      <c r="F95" s="35"/>
      <c r="G95" s="16">
        <f t="shared" si="26"/>
        <v>21959</v>
      </c>
      <c r="H95" s="5"/>
      <c r="I95" s="5"/>
    </row>
    <row r="96" spans="1:9" x14ac:dyDescent="0.25">
      <c r="A96" s="32">
        <v>3.66</v>
      </c>
      <c r="B96" t="s">
        <v>210</v>
      </c>
      <c r="C96" s="22">
        <v>0</v>
      </c>
      <c r="D96" s="48">
        <f>'Employee Benefits'!G23</f>
        <v>25412</v>
      </c>
      <c r="E96" s="15">
        <f t="shared" si="25"/>
        <v>25412</v>
      </c>
      <c r="F96" s="35"/>
      <c r="G96" s="16">
        <f t="shared" si="26"/>
        <v>25412</v>
      </c>
      <c r="H96" s="5"/>
      <c r="I96" s="5"/>
    </row>
    <row r="97" spans="1:9" x14ac:dyDescent="0.25">
      <c r="A97" s="32">
        <v>3.67</v>
      </c>
      <c r="B97" t="s">
        <v>211</v>
      </c>
      <c r="C97" s="22">
        <v>27897</v>
      </c>
      <c r="D97" s="35"/>
      <c r="E97" s="15">
        <f t="shared" si="25"/>
        <v>27897</v>
      </c>
      <c r="F97" s="35"/>
      <c r="G97" s="16">
        <f t="shared" si="26"/>
        <v>27897</v>
      </c>
      <c r="H97" s="5"/>
      <c r="I97" s="5"/>
    </row>
    <row r="98" spans="1:9" x14ac:dyDescent="0.25">
      <c r="A98" s="32">
        <v>3.68</v>
      </c>
      <c r="B98" t="s">
        <v>212</v>
      </c>
      <c r="C98" s="22">
        <v>23587</v>
      </c>
      <c r="D98" s="35"/>
      <c r="E98" s="15">
        <f t="shared" si="25"/>
        <v>23587</v>
      </c>
      <c r="F98" s="35"/>
      <c r="G98" s="16">
        <f t="shared" si="26"/>
        <v>23587</v>
      </c>
      <c r="H98" s="5"/>
      <c r="I98" s="5"/>
    </row>
    <row r="99" spans="1:9" x14ac:dyDescent="0.25">
      <c r="A99" s="32">
        <v>3.69</v>
      </c>
      <c r="B99" t="s">
        <v>213</v>
      </c>
      <c r="C99" s="22">
        <v>0</v>
      </c>
      <c r="D99" s="35"/>
      <c r="E99" s="15">
        <f t="shared" ref="E99" si="27">SUM(C99:D99)</f>
        <v>0</v>
      </c>
      <c r="F99" s="35"/>
      <c r="G99" s="16">
        <f t="shared" ref="G99" si="28">E99-F99</f>
        <v>0</v>
      </c>
      <c r="H99" s="5"/>
      <c r="I99" s="5"/>
    </row>
    <row r="100" spans="1:9" x14ac:dyDescent="0.25">
      <c r="A100" s="30" t="s">
        <v>207</v>
      </c>
      <c r="B100" s="2" t="s">
        <v>215</v>
      </c>
      <c r="C100" s="18">
        <f>SUM(C94:C99)</f>
        <v>386989</v>
      </c>
      <c r="D100" s="18">
        <f>SUM(D94:D99)</f>
        <v>47371</v>
      </c>
      <c r="E100" s="18">
        <f>SUM(E94:E99)</f>
        <v>434360</v>
      </c>
      <c r="F100" s="18">
        <f>SUM(F94:F99)</f>
        <v>0</v>
      </c>
      <c r="G100" s="19">
        <f>SUM(G94:G99)</f>
        <v>434360</v>
      </c>
      <c r="H100" s="5"/>
      <c r="I100" s="5"/>
    </row>
    <row r="101" spans="1:9" x14ac:dyDescent="0.25">
      <c r="A101" s="30"/>
      <c r="B101" s="2"/>
      <c r="C101" s="18"/>
      <c r="D101" s="18"/>
      <c r="E101" s="18"/>
      <c r="F101" s="18"/>
      <c r="G101" s="19"/>
      <c r="H101" s="5"/>
      <c r="I101" s="5"/>
    </row>
    <row r="102" spans="1:9" x14ac:dyDescent="0.25">
      <c r="A102" s="32">
        <v>3.7</v>
      </c>
      <c r="B102" t="s">
        <v>218</v>
      </c>
      <c r="C102" s="22">
        <v>0</v>
      </c>
      <c r="D102" s="35"/>
      <c r="E102" s="15">
        <f t="shared" ref="E102:E104" si="29">SUM(C102:D102)</f>
        <v>0</v>
      </c>
      <c r="F102" s="35"/>
      <c r="G102" s="16">
        <f t="shared" ref="G102:G104" si="30">E102-F102</f>
        <v>0</v>
      </c>
      <c r="H102" s="5"/>
      <c r="I102" s="5"/>
    </row>
    <row r="103" spans="1:9" x14ac:dyDescent="0.25">
      <c r="A103" s="31">
        <v>3.71</v>
      </c>
      <c r="B103" t="s">
        <v>219</v>
      </c>
      <c r="C103" s="22">
        <v>0</v>
      </c>
      <c r="D103" s="48">
        <f>'Employee Benefits'!F24</f>
        <v>0</v>
      </c>
      <c r="E103" s="15">
        <f t="shared" si="29"/>
        <v>0</v>
      </c>
      <c r="F103" s="35"/>
      <c r="G103" s="16">
        <f t="shared" si="30"/>
        <v>0</v>
      </c>
      <c r="H103" s="5"/>
      <c r="I103" s="5"/>
    </row>
    <row r="104" spans="1:9" x14ac:dyDescent="0.25">
      <c r="A104" s="32">
        <v>3.72</v>
      </c>
      <c r="B104" t="s">
        <v>220</v>
      </c>
      <c r="C104" s="22">
        <v>0</v>
      </c>
      <c r="D104" s="48">
        <f>'Employee Benefits'!G24</f>
        <v>0</v>
      </c>
      <c r="E104" s="15">
        <f t="shared" si="29"/>
        <v>0</v>
      </c>
      <c r="F104" s="35"/>
      <c r="G104" s="16">
        <f t="shared" si="30"/>
        <v>0</v>
      </c>
      <c r="H104" s="5"/>
      <c r="I104" s="5"/>
    </row>
    <row r="105" spans="1:9" x14ac:dyDescent="0.25">
      <c r="A105" s="32">
        <v>3.73</v>
      </c>
      <c r="B105" t="s">
        <v>221</v>
      </c>
      <c r="C105" s="22">
        <v>0</v>
      </c>
      <c r="D105" s="35"/>
      <c r="E105" s="15"/>
      <c r="F105" s="35"/>
      <c r="G105" s="16"/>
      <c r="H105" s="5"/>
      <c r="I105" s="5"/>
    </row>
    <row r="106" spans="1:9" x14ac:dyDescent="0.25">
      <c r="A106" s="30" t="s">
        <v>216</v>
      </c>
      <c r="B106" s="2" t="s">
        <v>217</v>
      </c>
      <c r="C106" s="18">
        <f>SUM(C102:C105)</f>
        <v>0</v>
      </c>
      <c r="D106" s="18">
        <f>SUM(D102:D105)</f>
        <v>0</v>
      </c>
      <c r="E106" s="18">
        <f>SUM(E102:E105)</f>
        <v>0</v>
      </c>
      <c r="F106" s="18">
        <f>SUM(F102:F105)</f>
        <v>0</v>
      </c>
      <c r="G106" s="19">
        <f>SUM(G102:G105)</f>
        <v>0</v>
      </c>
      <c r="H106" s="5"/>
      <c r="I106" s="5"/>
    </row>
    <row r="107" spans="1:9" x14ac:dyDescent="0.25">
      <c r="A107" s="30"/>
      <c r="B107" s="2"/>
      <c r="C107" s="18"/>
      <c r="D107" s="18"/>
      <c r="E107" s="18"/>
      <c r="F107" s="18"/>
      <c r="G107" s="19"/>
      <c r="H107" s="5"/>
      <c r="I107" s="5"/>
    </row>
    <row r="108" spans="1:9" x14ac:dyDescent="0.25">
      <c r="A108" s="32">
        <v>3.74</v>
      </c>
      <c r="B108" t="s">
        <v>223</v>
      </c>
      <c r="C108" s="22">
        <v>0</v>
      </c>
      <c r="D108" s="35"/>
      <c r="E108" s="15">
        <f t="shared" ref="E108:E110" si="31">SUM(C108:D108)</f>
        <v>0</v>
      </c>
      <c r="F108" s="35"/>
      <c r="G108" s="16">
        <f t="shared" ref="G108:G110" si="32">E108-F108</f>
        <v>0</v>
      </c>
      <c r="H108" s="5"/>
      <c r="I108" s="5"/>
    </row>
    <row r="109" spans="1:9" x14ac:dyDescent="0.25">
      <c r="A109" s="31">
        <v>3.75</v>
      </c>
      <c r="B109" t="s">
        <v>224</v>
      </c>
      <c r="C109" s="22">
        <v>0</v>
      </c>
      <c r="D109" s="48">
        <f>'Employee Benefits'!F25</f>
        <v>0</v>
      </c>
      <c r="E109" s="15">
        <f t="shared" si="31"/>
        <v>0</v>
      </c>
      <c r="F109" s="35"/>
      <c r="G109" s="16">
        <f t="shared" si="32"/>
        <v>0</v>
      </c>
      <c r="H109" s="5"/>
      <c r="I109" s="5"/>
    </row>
    <row r="110" spans="1:9" x14ac:dyDescent="0.25">
      <c r="A110" s="32">
        <v>3.76</v>
      </c>
      <c r="B110" t="s">
        <v>225</v>
      </c>
      <c r="C110" s="22">
        <v>0</v>
      </c>
      <c r="D110" s="48">
        <f>'Employee Benefits'!G25</f>
        <v>0</v>
      </c>
      <c r="E110" s="15">
        <f t="shared" si="31"/>
        <v>0</v>
      </c>
      <c r="F110" s="35"/>
      <c r="G110" s="16">
        <f t="shared" si="32"/>
        <v>0</v>
      </c>
      <c r="H110" s="5"/>
      <c r="I110" s="5"/>
    </row>
    <row r="111" spans="1:9" x14ac:dyDescent="0.25">
      <c r="A111" s="32">
        <v>3.77</v>
      </c>
      <c r="B111" t="s">
        <v>226</v>
      </c>
      <c r="C111" s="22">
        <v>0</v>
      </c>
      <c r="D111" s="35"/>
      <c r="E111" s="15"/>
      <c r="F111" s="35"/>
      <c r="G111" s="16"/>
      <c r="H111" s="5"/>
      <c r="I111" s="5"/>
    </row>
    <row r="112" spans="1:9" x14ac:dyDescent="0.25">
      <c r="A112" s="30" t="s">
        <v>222</v>
      </c>
      <c r="B112" s="2" t="s">
        <v>227</v>
      </c>
      <c r="C112" s="18">
        <f>SUM(C108:C111)</f>
        <v>0</v>
      </c>
      <c r="D112" s="18">
        <f>SUM(D108:D111)</f>
        <v>0</v>
      </c>
      <c r="E112" s="18">
        <f>SUM(E108:E111)</f>
        <v>0</v>
      </c>
      <c r="F112" s="18">
        <f>SUM(F108:F111)</f>
        <v>0</v>
      </c>
      <c r="G112" s="19">
        <f>SUM(G108:G111)</f>
        <v>0</v>
      </c>
      <c r="H112" s="5"/>
      <c r="I112" s="5"/>
    </row>
    <row r="113" spans="1:9" x14ac:dyDescent="0.25">
      <c r="A113" s="30"/>
      <c r="B113" s="2"/>
      <c r="C113" s="18"/>
      <c r="D113" s="18"/>
      <c r="E113" s="18"/>
      <c r="F113" s="18"/>
      <c r="G113" s="19"/>
      <c r="H113" s="5"/>
      <c r="I113" s="5"/>
    </row>
    <row r="114" spans="1:9" x14ac:dyDescent="0.25">
      <c r="A114" s="32">
        <v>3.78</v>
      </c>
      <c r="B114" t="s">
        <v>228</v>
      </c>
      <c r="C114" s="22">
        <v>2675</v>
      </c>
      <c r="D114" s="35"/>
      <c r="E114" s="15">
        <f t="shared" ref="E114:E130" si="33">SUM(C114:D114)</f>
        <v>2675</v>
      </c>
      <c r="F114" s="35"/>
      <c r="G114" s="16">
        <f t="shared" ref="G114:G130" si="34">E114-F114</f>
        <v>2675</v>
      </c>
      <c r="H114" s="5"/>
      <c r="I114" s="5"/>
    </row>
    <row r="115" spans="1:9" x14ac:dyDescent="0.25">
      <c r="A115" s="31">
        <v>3.79</v>
      </c>
      <c r="B115" t="s">
        <v>229</v>
      </c>
      <c r="C115" s="22">
        <v>0</v>
      </c>
      <c r="D115" s="35"/>
      <c r="E115" s="15">
        <f t="shared" si="33"/>
        <v>0</v>
      </c>
      <c r="F115" s="35"/>
      <c r="G115" s="16">
        <f t="shared" si="34"/>
        <v>0</v>
      </c>
      <c r="H115" s="5"/>
      <c r="I115" s="5"/>
    </row>
    <row r="116" spans="1:9" x14ac:dyDescent="0.25">
      <c r="A116" s="32">
        <v>3.8</v>
      </c>
      <c r="B116" t="s">
        <v>230</v>
      </c>
      <c r="C116" s="22">
        <v>0</v>
      </c>
      <c r="D116" s="35"/>
      <c r="E116" s="15">
        <f t="shared" si="33"/>
        <v>0</v>
      </c>
      <c r="F116" s="35"/>
      <c r="G116" s="16">
        <f t="shared" si="34"/>
        <v>0</v>
      </c>
      <c r="H116" s="5"/>
      <c r="I116" s="5"/>
    </row>
    <row r="117" spans="1:9" x14ac:dyDescent="0.25">
      <c r="A117" s="32">
        <v>3.81</v>
      </c>
      <c r="B117" t="s">
        <v>231</v>
      </c>
      <c r="C117" s="22">
        <v>0</v>
      </c>
      <c r="D117" s="35"/>
      <c r="E117" s="15">
        <f t="shared" si="33"/>
        <v>0</v>
      </c>
      <c r="F117" s="35"/>
      <c r="G117" s="16">
        <f t="shared" si="34"/>
        <v>0</v>
      </c>
      <c r="H117" s="5"/>
      <c r="I117" s="5"/>
    </row>
    <row r="118" spans="1:9" x14ac:dyDescent="0.25">
      <c r="A118" s="32">
        <v>3.82</v>
      </c>
      <c r="B118" t="s">
        <v>232</v>
      </c>
      <c r="C118" s="22">
        <v>19500</v>
      </c>
      <c r="D118" s="35"/>
      <c r="E118" s="15">
        <f t="shared" si="33"/>
        <v>19500</v>
      </c>
      <c r="F118" s="35"/>
      <c r="G118" s="16">
        <f t="shared" si="34"/>
        <v>19500</v>
      </c>
      <c r="H118" s="5"/>
      <c r="I118" s="5"/>
    </row>
    <row r="119" spans="1:9" x14ac:dyDescent="0.25">
      <c r="A119" s="32">
        <v>3.83</v>
      </c>
      <c r="B119" t="s">
        <v>233</v>
      </c>
      <c r="C119" s="22">
        <v>0</v>
      </c>
      <c r="D119" s="35"/>
      <c r="E119" s="15">
        <f t="shared" si="33"/>
        <v>0</v>
      </c>
      <c r="F119" s="35"/>
      <c r="G119" s="16">
        <f t="shared" si="34"/>
        <v>0</v>
      </c>
      <c r="H119" s="5"/>
      <c r="I119" s="5"/>
    </row>
    <row r="120" spans="1:9" x14ac:dyDescent="0.25">
      <c r="A120" s="32">
        <v>3.84</v>
      </c>
      <c r="B120" t="s">
        <v>234</v>
      </c>
      <c r="C120" s="22">
        <v>0</v>
      </c>
      <c r="D120" s="35"/>
      <c r="E120" s="15">
        <f t="shared" si="33"/>
        <v>0</v>
      </c>
      <c r="F120" s="35"/>
      <c r="G120" s="16">
        <f t="shared" si="34"/>
        <v>0</v>
      </c>
      <c r="H120" s="5"/>
      <c r="I120" s="5"/>
    </row>
    <row r="121" spans="1:9" x14ac:dyDescent="0.25">
      <c r="A121" s="32">
        <v>3.85</v>
      </c>
      <c r="B121" t="s">
        <v>235</v>
      </c>
      <c r="C121" s="22">
        <v>0</v>
      </c>
      <c r="D121" s="35"/>
      <c r="E121" s="15">
        <f t="shared" si="33"/>
        <v>0</v>
      </c>
      <c r="F121" s="35"/>
      <c r="G121" s="16">
        <f t="shared" si="34"/>
        <v>0</v>
      </c>
      <c r="H121" s="5"/>
      <c r="I121" s="5"/>
    </row>
    <row r="122" spans="1:9" x14ac:dyDescent="0.25">
      <c r="A122" s="32">
        <v>3.86</v>
      </c>
      <c r="B122" t="s">
        <v>236</v>
      </c>
      <c r="C122" s="22">
        <v>0</v>
      </c>
      <c r="D122" s="35"/>
      <c r="E122" s="15">
        <f t="shared" si="33"/>
        <v>0</v>
      </c>
      <c r="F122" s="35"/>
      <c r="G122" s="16">
        <f t="shared" si="34"/>
        <v>0</v>
      </c>
      <c r="H122" s="5"/>
      <c r="I122" s="5"/>
    </row>
    <row r="123" spans="1:9" x14ac:dyDescent="0.25">
      <c r="A123" s="32">
        <v>3.87</v>
      </c>
      <c r="B123" t="s">
        <v>237</v>
      </c>
      <c r="C123" s="22">
        <v>129107</v>
      </c>
      <c r="D123" s="35"/>
      <c r="E123" s="15">
        <f t="shared" si="33"/>
        <v>129107</v>
      </c>
      <c r="F123" s="35">
        <f>E123</f>
        <v>129107</v>
      </c>
      <c r="G123" s="16">
        <f t="shared" si="34"/>
        <v>0</v>
      </c>
      <c r="H123" s="5"/>
      <c r="I123" s="5"/>
    </row>
    <row r="124" spans="1:9" x14ac:dyDescent="0.25">
      <c r="A124" s="32">
        <v>3.88</v>
      </c>
      <c r="B124" t="s">
        <v>238</v>
      </c>
      <c r="C124" s="22">
        <v>0</v>
      </c>
      <c r="D124" s="35"/>
      <c r="E124" s="15">
        <f t="shared" si="33"/>
        <v>0</v>
      </c>
      <c r="F124" s="35"/>
      <c r="G124" s="16">
        <f t="shared" si="34"/>
        <v>0</v>
      </c>
      <c r="H124" s="5"/>
      <c r="I124" s="5"/>
    </row>
    <row r="125" spans="1:9" x14ac:dyDescent="0.25">
      <c r="A125" s="32">
        <v>3.89</v>
      </c>
      <c r="B125" t="s">
        <v>239</v>
      </c>
      <c r="C125" s="22">
        <v>319586</v>
      </c>
      <c r="D125" s="40"/>
      <c r="E125" s="15">
        <f t="shared" si="33"/>
        <v>319586</v>
      </c>
      <c r="F125" s="35"/>
      <c r="G125" s="16">
        <f t="shared" si="34"/>
        <v>319586</v>
      </c>
      <c r="H125" s="5"/>
      <c r="I125" s="5"/>
    </row>
    <row r="126" spans="1:9" x14ac:dyDescent="0.25">
      <c r="A126" s="32">
        <v>3.9</v>
      </c>
      <c r="B126" t="s">
        <v>240</v>
      </c>
      <c r="C126" s="22">
        <v>0</v>
      </c>
      <c r="D126" s="35"/>
      <c r="E126" s="15">
        <f t="shared" si="33"/>
        <v>0</v>
      </c>
      <c r="F126" s="35">
        <f>E126</f>
        <v>0</v>
      </c>
      <c r="G126" s="16">
        <f t="shared" si="34"/>
        <v>0</v>
      </c>
      <c r="H126" s="5"/>
      <c r="I126" s="5"/>
    </row>
    <row r="127" spans="1:9" x14ac:dyDescent="0.25">
      <c r="A127" s="32">
        <v>3.91</v>
      </c>
      <c r="B127" t="s">
        <v>241</v>
      </c>
      <c r="C127" s="22">
        <v>0</v>
      </c>
      <c r="D127" s="35"/>
      <c r="E127" s="15">
        <f t="shared" si="33"/>
        <v>0</v>
      </c>
      <c r="F127" s="35">
        <f>E127</f>
        <v>0</v>
      </c>
      <c r="G127" s="16">
        <f t="shared" si="34"/>
        <v>0</v>
      </c>
      <c r="H127" s="5"/>
      <c r="I127" s="5"/>
    </row>
    <row r="128" spans="1:9" x14ac:dyDescent="0.25">
      <c r="A128" s="32">
        <v>3.92</v>
      </c>
      <c r="B128" t="s">
        <v>242</v>
      </c>
      <c r="C128" s="22">
        <v>1031</v>
      </c>
      <c r="D128" s="35"/>
      <c r="E128" s="15">
        <f t="shared" si="33"/>
        <v>1031</v>
      </c>
      <c r="F128" s="35"/>
      <c r="G128" s="16">
        <f t="shared" si="34"/>
        <v>1031</v>
      </c>
      <c r="H128" s="5"/>
      <c r="I128" s="5"/>
    </row>
    <row r="129" spans="1:9" x14ac:dyDescent="0.25">
      <c r="A129" s="32">
        <v>3.93</v>
      </c>
      <c r="C129" s="22"/>
      <c r="D129" s="35"/>
      <c r="E129" s="15">
        <f t="shared" si="33"/>
        <v>0</v>
      </c>
      <c r="F129" s="35"/>
      <c r="G129" s="16">
        <f t="shared" si="34"/>
        <v>0</v>
      </c>
      <c r="H129" s="5"/>
      <c r="I129" s="5"/>
    </row>
    <row r="130" spans="1:9" x14ac:dyDescent="0.25">
      <c r="A130" s="32">
        <v>3.94</v>
      </c>
      <c r="C130" s="22"/>
      <c r="D130" s="35"/>
      <c r="E130" s="15">
        <f t="shared" si="33"/>
        <v>0</v>
      </c>
      <c r="F130" s="35"/>
      <c r="G130" s="16">
        <f t="shared" si="34"/>
        <v>0</v>
      </c>
      <c r="H130" s="5"/>
      <c r="I130" s="5"/>
    </row>
    <row r="131" spans="1:9" x14ac:dyDescent="0.25">
      <c r="A131" s="32">
        <v>3.95</v>
      </c>
      <c r="C131" s="22"/>
      <c r="D131" s="35"/>
      <c r="E131" s="15">
        <f t="shared" ref="E131" si="35">SUM(C131:D131)</f>
        <v>0</v>
      </c>
      <c r="F131" s="35"/>
      <c r="G131" s="16">
        <f t="shared" ref="G131" si="36">E131-F131</f>
        <v>0</v>
      </c>
      <c r="H131" s="5"/>
      <c r="I131" s="5"/>
    </row>
    <row r="132" spans="1:9" x14ac:dyDescent="0.25">
      <c r="A132" s="30" t="s">
        <v>244</v>
      </c>
      <c r="B132" s="2" t="s">
        <v>243</v>
      </c>
      <c r="C132" s="18">
        <f>SUM(C114:C131)</f>
        <v>471899</v>
      </c>
      <c r="D132" s="18">
        <f>SUM(D114:D131)</f>
        <v>0</v>
      </c>
      <c r="E132" s="18">
        <f>SUM(E114:E131)</f>
        <v>471899</v>
      </c>
      <c r="F132" s="18">
        <f>SUM(F114:F131)</f>
        <v>129107</v>
      </c>
      <c r="G132" s="19">
        <f>SUM(G114:G131)</f>
        <v>342792</v>
      </c>
      <c r="H132" s="5"/>
      <c r="I132" s="5"/>
    </row>
    <row r="133" spans="1:9" x14ac:dyDescent="0.25">
      <c r="A133" s="30" t="s">
        <v>245</v>
      </c>
      <c r="B133" s="2" t="s">
        <v>246</v>
      </c>
      <c r="C133" s="18">
        <f>C132+C112+C106+C92+C100+C82+C76+C70+C64+C58+C52+C45+C36+C28+C21+C11</f>
        <v>4612670</v>
      </c>
      <c r="D133" s="18">
        <f>D132+D112+D106+D92+D100+D82+D76+D70+D64+D58+D52+D45+D36+D28+D21+D11</f>
        <v>379519</v>
      </c>
      <c r="E133" s="18">
        <f>E132+E112+E106+E92+E100+E82+E76+E70+E64+E58+E52+E45+E36+E28+E21+E11</f>
        <v>4992189</v>
      </c>
      <c r="F133" s="18">
        <f>F132+F112+F106+F92+F100+F82+F76+F70+F64+F58+F52+F45+F36+F28+F21+F11</f>
        <v>561324</v>
      </c>
      <c r="G133" s="18">
        <f>G132+G112+G106+G92+G100+G82+G76+G70+G64+G58+G52+G45+G36+G28+G21+G11</f>
        <v>4430865</v>
      </c>
      <c r="H133" s="29"/>
      <c r="I133" s="5"/>
    </row>
    <row r="134" spans="1:9" x14ac:dyDescent="0.25">
      <c r="A134" s="30"/>
      <c r="B134" s="2"/>
      <c r="C134" s="18"/>
      <c r="D134" s="18"/>
      <c r="E134" s="18"/>
      <c r="F134" s="18"/>
      <c r="G134" s="19"/>
      <c r="H134" s="5"/>
      <c r="I134" s="5"/>
    </row>
    <row r="135" spans="1:9" x14ac:dyDescent="0.25">
      <c r="A135" s="42" t="s">
        <v>247</v>
      </c>
      <c r="B135" s="2"/>
      <c r="C135" s="18"/>
      <c r="D135" s="18"/>
      <c r="E135" s="18"/>
      <c r="F135" s="18"/>
      <c r="G135" s="19"/>
      <c r="H135" s="5"/>
      <c r="I135" s="5"/>
    </row>
    <row r="136" spans="1:9" x14ac:dyDescent="0.25">
      <c r="A136" s="30">
        <v>3.96</v>
      </c>
      <c r="B136" t="s">
        <v>249</v>
      </c>
      <c r="C136" s="18"/>
      <c r="D136" s="18"/>
      <c r="E136" s="18"/>
      <c r="F136" s="18"/>
      <c r="G136" s="19"/>
      <c r="H136" s="5"/>
      <c r="I136" s="5"/>
    </row>
    <row r="137" spans="1:9" x14ac:dyDescent="0.25">
      <c r="A137" s="30">
        <v>3.97</v>
      </c>
      <c r="B137" t="s">
        <v>250</v>
      </c>
      <c r="C137" s="18"/>
      <c r="D137" s="18"/>
      <c r="E137" s="18"/>
      <c r="F137" s="18"/>
      <c r="G137" s="19"/>
      <c r="H137" s="5"/>
      <c r="I137" s="5"/>
    </row>
    <row r="138" spans="1:9" x14ac:dyDescent="0.25">
      <c r="A138" s="30">
        <v>3.98</v>
      </c>
      <c r="B138" t="s">
        <v>251</v>
      </c>
      <c r="C138" s="18"/>
      <c r="D138" s="18"/>
      <c r="E138" s="18"/>
      <c r="F138" s="18"/>
      <c r="G138" s="19"/>
      <c r="H138" s="5"/>
      <c r="I138" s="5"/>
    </row>
    <row r="139" spans="1:9" x14ac:dyDescent="0.25">
      <c r="A139" s="30" t="s">
        <v>248</v>
      </c>
      <c r="B139" s="2" t="s">
        <v>252</v>
      </c>
      <c r="C139" s="18">
        <f>SUM(C136:C138)</f>
        <v>0</v>
      </c>
      <c r="D139" s="18">
        <f>SUM(D136:D138)</f>
        <v>0</v>
      </c>
      <c r="E139" s="18">
        <f>SUM(E136:E138)</f>
        <v>0</v>
      </c>
      <c r="F139" s="18">
        <f>SUM(F136:F138)</f>
        <v>0</v>
      </c>
      <c r="G139" s="18">
        <f>SUM(G136:G138)</f>
        <v>0</v>
      </c>
      <c r="H139" s="29"/>
      <c r="I139" s="5"/>
    </row>
    <row r="140" spans="1:9" x14ac:dyDescent="0.25">
      <c r="A140" s="30">
        <v>300</v>
      </c>
      <c r="B140" s="2" t="s">
        <v>253</v>
      </c>
      <c r="C140" s="18">
        <f>C133-C139</f>
        <v>4612670</v>
      </c>
      <c r="D140" s="18">
        <f>D133-D139</f>
        <v>379519</v>
      </c>
      <c r="E140" s="18">
        <f>E133-E139</f>
        <v>4992189</v>
      </c>
      <c r="F140" s="18">
        <f>F133-F139</f>
        <v>561324</v>
      </c>
      <c r="G140" s="18">
        <f>G133-G139</f>
        <v>4430865</v>
      </c>
      <c r="H140" s="29"/>
      <c r="I140" s="5"/>
    </row>
    <row r="141" spans="1:9" x14ac:dyDescent="0.25">
      <c r="A141" s="30"/>
      <c r="B141" s="2"/>
      <c r="C141" s="18"/>
      <c r="D141" s="18"/>
      <c r="E141" s="18"/>
      <c r="F141" s="18"/>
      <c r="G141" s="19"/>
      <c r="H141" s="5"/>
      <c r="I141" s="5"/>
    </row>
    <row r="142" spans="1:9" x14ac:dyDescent="0.25">
      <c r="A142" s="33"/>
      <c r="B142" s="26"/>
      <c r="C142" s="27"/>
      <c r="D142" s="27"/>
      <c r="E142" s="27"/>
      <c r="F142" s="27"/>
      <c r="G142" s="28"/>
      <c r="H142" s="2"/>
    </row>
    <row r="143" spans="1:9" x14ac:dyDescent="0.25">
      <c r="A143" s="34"/>
    </row>
    <row r="144" spans="1:9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</sheetData>
  <pageMargins left="0.7" right="0.7" top="0.75" bottom="0.75" header="0.3" footer="0.3"/>
  <pageSetup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FE8C-AD38-4158-8858-2F3F7A4E3BCA}">
  <sheetPr>
    <pageSetUpPr fitToPage="1"/>
  </sheetPr>
  <dimension ref="A1:K96"/>
  <sheetViews>
    <sheetView zoomScale="115" zoomScaleNormal="115" workbookViewId="0">
      <pane ySplit="6" topLeftCell="A31" activePane="bottomLeft" state="frozen"/>
      <selection pane="bottomLeft" activeCell="G41" sqref="G41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1.44140625" bestFit="1" customWidth="1"/>
    <col min="6" max="6" width="12.77734375" customWidth="1"/>
    <col min="7" max="7" width="11.44140625" bestFit="1" customWidth="1"/>
  </cols>
  <sheetData>
    <row r="1" spans="1:11" x14ac:dyDescent="0.25">
      <c r="A1" t="s">
        <v>324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254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4.0999999999999996</v>
      </c>
      <c r="B7" s="11" t="s">
        <v>256</v>
      </c>
      <c r="C7" s="12">
        <v>914346</v>
      </c>
      <c r="D7" s="39"/>
      <c r="E7" s="12">
        <f>SUM(C7:D7)</f>
        <v>914346</v>
      </c>
      <c r="F7" s="50">
        <v>-37691</v>
      </c>
      <c r="G7" s="13">
        <f>E7-F7</f>
        <v>952037</v>
      </c>
      <c r="H7" s="6"/>
      <c r="I7" s="4"/>
      <c r="J7" s="4"/>
      <c r="K7" s="5"/>
    </row>
    <row r="8" spans="1:11" x14ac:dyDescent="0.25">
      <c r="A8" s="14">
        <v>4.2</v>
      </c>
      <c r="B8" t="s">
        <v>257</v>
      </c>
      <c r="C8" s="15">
        <v>566822</v>
      </c>
      <c r="D8" s="40"/>
      <c r="E8" s="15">
        <f t="shared" ref="E8:E22" si="0">SUM(C8:D8)</f>
        <v>566822</v>
      </c>
      <c r="F8" s="40"/>
      <c r="G8" s="16">
        <f t="shared" ref="G8:G22" si="1">E8-F8</f>
        <v>566822</v>
      </c>
      <c r="H8" s="6"/>
      <c r="I8" s="4"/>
      <c r="J8" s="4"/>
      <c r="K8" s="5"/>
    </row>
    <row r="9" spans="1:11" x14ac:dyDescent="0.25">
      <c r="A9" s="14">
        <v>4.3</v>
      </c>
      <c r="B9" t="s">
        <v>258</v>
      </c>
      <c r="C9" s="15">
        <v>0</v>
      </c>
      <c r="D9" s="40"/>
      <c r="E9" s="15">
        <f t="shared" si="0"/>
        <v>0</v>
      </c>
      <c r="F9" s="40"/>
      <c r="G9" s="16">
        <f t="shared" si="1"/>
        <v>0</v>
      </c>
      <c r="H9" s="6"/>
      <c r="I9" s="5"/>
      <c r="J9" s="5"/>
      <c r="K9" s="5"/>
    </row>
    <row r="10" spans="1:11" x14ac:dyDescent="0.25">
      <c r="A10" s="31">
        <v>4.4000000000000004</v>
      </c>
      <c r="B10" t="s">
        <v>259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4.5</v>
      </c>
      <c r="B11" t="s">
        <v>260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4.5999999999999996</v>
      </c>
      <c r="B12" t="s">
        <v>261</v>
      </c>
      <c r="C12" s="15">
        <v>0</v>
      </c>
      <c r="D12" s="40">
        <f>-'Table 2'!D30</f>
        <v>188701</v>
      </c>
      <c r="E12" s="15">
        <f t="shared" si="0"/>
        <v>188701</v>
      </c>
      <c r="F12" s="40"/>
      <c r="G12" s="16">
        <f t="shared" si="1"/>
        <v>188701</v>
      </c>
      <c r="H12" s="6"/>
      <c r="I12" s="5"/>
      <c r="J12" s="5"/>
      <c r="K12" s="5"/>
    </row>
    <row r="13" spans="1:11" x14ac:dyDescent="0.25">
      <c r="A13" s="31">
        <v>4.7</v>
      </c>
      <c r="B13" t="s">
        <v>262</v>
      </c>
      <c r="C13" s="15">
        <v>0</v>
      </c>
      <c r="D13" s="40"/>
      <c r="E13" s="15">
        <f t="shared" si="0"/>
        <v>0</v>
      </c>
      <c r="F13" s="40"/>
      <c r="G13" s="16">
        <f t="shared" si="1"/>
        <v>0</v>
      </c>
      <c r="H13" s="6"/>
      <c r="I13" s="5"/>
      <c r="J13" s="5"/>
      <c r="K13" s="5"/>
    </row>
    <row r="14" spans="1:11" x14ac:dyDescent="0.25">
      <c r="A14" s="31">
        <v>4.8</v>
      </c>
      <c r="B14" t="s">
        <v>263</v>
      </c>
      <c r="C14" s="15">
        <v>0</v>
      </c>
      <c r="D14" s="40"/>
      <c r="E14" s="15">
        <f t="shared" si="0"/>
        <v>0</v>
      </c>
      <c r="F14" s="40"/>
      <c r="G14" s="16">
        <f t="shared" si="1"/>
        <v>0</v>
      </c>
      <c r="H14" s="6"/>
      <c r="I14" s="5"/>
      <c r="J14" s="5"/>
      <c r="K14" s="5"/>
    </row>
    <row r="15" spans="1:11" x14ac:dyDescent="0.25">
      <c r="A15" s="31">
        <v>4.9000000000000004</v>
      </c>
      <c r="B15" t="s">
        <v>264</v>
      </c>
      <c r="C15" s="15">
        <v>0</v>
      </c>
      <c r="D15" s="40"/>
      <c r="E15" s="15">
        <f t="shared" si="0"/>
        <v>0</v>
      </c>
      <c r="F15" s="40"/>
      <c r="G15" s="16">
        <f t="shared" si="1"/>
        <v>0</v>
      </c>
      <c r="H15" s="6"/>
      <c r="I15" s="5"/>
      <c r="J15" s="5"/>
      <c r="K15" s="5"/>
    </row>
    <row r="16" spans="1:11" x14ac:dyDescent="0.25">
      <c r="A16" s="32">
        <v>4.0999999999999996</v>
      </c>
      <c r="B16" t="s">
        <v>268</v>
      </c>
      <c r="C16" s="15">
        <v>0</v>
      </c>
      <c r="D16" s="40"/>
      <c r="E16" s="15">
        <f t="shared" si="0"/>
        <v>0</v>
      </c>
      <c r="F16" s="40"/>
      <c r="G16" s="16">
        <f t="shared" si="1"/>
        <v>0</v>
      </c>
      <c r="H16" s="6"/>
      <c r="I16" s="5"/>
      <c r="J16" s="5"/>
      <c r="K16" s="5"/>
    </row>
    <row r="17" spans="1:11" x14ac:dyDescent="0.25">
      <c r="A17" s="31">
        <v>4.1100000000000003</v>
      </c>
      <c r="B17" t="s">
        <v>269</v>
      </c>
      <c r="C17" s="15">
        <v>0</v>
      </c>
      <c r="D17" s="40"/>
      <c r="E17" s="15">
        <f t="shared" si="0"/>
        <v>0</v>
      </c>
      <c r="F17" s="40"/>
      <c r="G17" s="16">
        <f t="shared" si="1"/>
        <v>0</v>
      </c>
      <c r="H17" s="6"/>
      <c r="I17" s="5"/>
      <c r="J17" s="5"/>
      <c r="K17" s="5"/>
    </row>
    <row r="18" spans="1:11" x14ac:dyDescent="0.25">
      <c r="A18" s="31">
        <v>4.12</v>
      </c>
      <c r="B18" t="s">
        <v>265</v>
      </c>
      <c r="C18" s="15">
        <v>189471</v>
      </c>
      <c r="D18" s="40"/>
      <c r="E18" s="15">
        <f t="shared" si="0"/>
        <v>189471</v>
      </c>
      <c r="F18" s="40"/>
      <c r="G18" s="16">
        <f t="shared" si="1"/>
        <v>189471</v>
      </c>
      <c r="H18" s="6"/>
      <c r="I18" s="5"/>
      <c r="J18" s="5"/>
      <c r="K18" s="5"/>
    </row>
    <row r="19" spans="1:11" x14ac:dyDescent="0.25">
      <c r="A19" s="31">
        <v>4.13</v>
      </c>
      <c r="B19" t="s">
        <v>266</v>
      </c>
      <c r="C19" s="15">
        <v>0</v>
      </c>
      <c r="D19" s="40"/>
      <c r="E19" s="15">
        <f t="shared" si="0"/>
        <v>0</v>
      </c>
      <c r="F19" s="40"/>
      <c r="G19" s="16">
        <f t="shared" si="1"/>
        <v>0</v>
      </c>
      <c r="H19" s="6"/>
      <c r="I19" s="5"/>
      <c r="J19" s="5"/>
      <c r="K19" s="5"/>
    </row>
    <row r="20" spans="1:11" x14ac:dyDescent="0.25">
      <c r="A20" s="31">
        <v>4.1399999999999997</v>
      </c>
      <c r="B20" t="s">
        <v>281</v>
      </c>
      <c r="C20" s="15">
        <v>0</v>
      </c>
      <c r="D20" s="40"/>
      <c r="E20" s="15">
        <f t="shared" si="0"/>
        <v>0</v>
      </c>
      <c r="F20" s="40"/>
      <c r="G20" s="16">
        <f t="shared" si="1"/>
        <v>0</v>
      </c>
      <c r="H20" s="6"/>
      <c r="I20" s="5"/>
      <c r="J20" s="5"/>
      <c r="K20" s="5"/>
    </row>
    <row r="21" spans="1:11" x14ac:dyDescent="0.25">
      <c r="A21" s="31">
        <v>4.1500000000000004</v>
      </c>
      <c r="C21" s="15"/>
      <c r="D21" s="40"/>
      <c r="E21" s="15">
        <f t="shared" si="0"/>
        <v>0</v>
      </c>
      <c r="F21" s="40"/>
      <c r="G21" s="16">
        <f t="shared" si="1"/>
        <v>0</v>
      </c>
      <c r="H21" s="6"/>
      <c r="I21" s="5"/>
      <c r="J21" s="5"/>
      <c r="K21" s="5"/>
    </row>
    <row r="22" spans="1:11" x14ac:dyDescent="0.25">
      <c r="A22" s="31">
        <v>4.16</v>
      </c>
      <c r="C22" s="15"/>
      <c r="D22" s="40"/>
      <c r="E22" s="15">
        <f t="shared" si="0"/>
        <v>0</v>
      </c>
      <c r="F22" s="40"/>
      <c r="G22" s="16">
        <f t="shared" si="1"/>
        <v>0</v>
      </c>
      <c r="H22" s="6"/>
      <c r="I22" s="5"/>
      <c r="J22" s="5"/>
      <c r="K22" s="5"/>
    </row>
    <row r="23" spans="1:11" x14ac:dyDescent="0.25">
      <c r="A23" s="30" t="s">
        <v>255</v>
      </c>
      <c r="B23" s="2" t="s">
        <v>267</v>
      </c>
      <c r="C23" s="18">
        <f>SUM(C7:C22)</f>
        <v>1670639</v>
      </c>
      <c r="D23" s="18">
        <f>SUM(D7:D22)</f>
        <v>188701</v>
      </c>
      <c r="E23" s="18">
        <f>SUM(E7:E22)</f>
        <v>1859340</v>
      </c>
      <c r="F23" s="18">
        <f>SUM(F7:F22)</f>
        <v>-37691</v>
      </c>
      <c r="G23" s="19">
        <f>SUM(G7:G22)</f>
        <v>1897031</v>
      </c>
      <c r="H23" s="6"/>
      <c r="I23" s="5"/>
      <c r="J23" s="5"/>
      <c r="K23" s="5"/>
    </row>
    <row r="24" spans="1:11" x14ac:dyDescent="0.25">
      <c r="A24" s="30"/>
      <c r="B24" s="2"/>
      <c r="C24" s="18"/>
      <c r="D24" s="18"/>
      <c r="E24" s="18"/>
      <c r="F24" s="18"/>
      <c r="G24" s="19"/>
      <c r="H24" s="6"/>
      <c r="I24" s="5"/>
      <c r="J24" s="5"/>
      <c r="K24" s="5"/>
    </row>
    <row r="25" spans="1:11" x14ac:dyDescent="0.25">
      <c r="A25" s="43" t="s">
        <v>270</v>
      </c>
      <c r="C25" s="15"/>
      <c r="D25" s="15"/>
      <c r="E25" s="15"/>
      <c r="F25" s="15"/>
      <c r="G25" s="16"/>
      <c r="H25" s="6"/>
      <c r="I25" s="5"/>
      <c r="J25" s="5"/>
      <c r="K25" s="5"/>
    </row>
    <row r="26" spans="1:11" x14ac:dyDescent="0.25">
      <c r="A26" s="31">
        <v>4.17</v>
      </c>
      <c r="B26" t="s">
        <v>272</v>
      </c>
      <c r="C26" s="15"/>
      <c r="D26" s="40"/>
      <c r="E26" s="15">
        <f t="shared" ref="E26:E27" si="2">SUM(C26:D26)</f>
        <v>0</v>
      </c>
      <c r="F26" s="40"/>
      <c r="G26" s="16">
        <f t="shared" ref="G26:G27" si="3">E26-F26</f>
        <v>0</v>
      </c>
      <c r="H26" s="6"/>
      <c r="I26" s="5"/>
      <c r="J26" s="5"/>
      <c r="K26" s="5"/>
    </row>
    <row r="27" spans="1:11" x14ac:dyDescent="0.25">
      <c r="A27" s="31">
        <v>4.18</v>
      </c>
      <c r="B27" t="s">
        <v>273</v>
      </c>
      <c r="C27" s="15"/>
      <c r="D27" s="40"/>
      <c r="E27" s="15">
        <f t="shared" si="2"/>
        <v>0</v>
      </c>
      <c r="F27" s="40"/>
      <c r="G27" s="16">
        <f t="shared" si="3"/>
        <v>0</v>
      </c>
      <c r="H27" s="6"/>
      <c r="I27" s="5"/>
      <c r="J27" s="5"/>
      <c r="K27" s="5"/>
    </row>
    <row r="28" spans="1:11" x14ac:dyDescent="0.25">
      <c r="A28" s="30" t="s">
        <v>271</v>
      </c>
      <c r="B28" s="2" t="s">
        <v>274</v>
      </c>
      <c r="C28" s="18">
        <f>SUM(C25:C27)</f>
        <v>0</v>
      </c>
      <c r="D28" s="18">
        <f>SUM(D25:D27)</f>
        <v>0</v>
      </c>
      <c r="E28" s="18">
        <f>SUM(E25:E27)</f>
        <v>0</v>
      </c>
      <c r="F28" s="18">
        <f>SUM(F25:F27)</f>
        <v>0</v>
      </c>
      <c r="G28" s="19">
        <f>SUM(G25:G27)</f>
        <v>0</v>
      </c>
      <c r="H28" s="6"/>
      <c r="I28" s="5"/>
      <c r="J28" s="5"/>
      <c r="K28" s="5"/>
    </row>
    <row r="29" spans="1:11" x14ac:dyDescent="0.25">
      <c r="A29" s="30" t="s">
        <v>275</v>
      </c>
      <c r="B29" s="2" t="s">
        <v>276</v>
      </c>
      <c r="C29" s="18">
        <f>C23-C28</f>
        <v>1670639</v>
      </c>
      <c r="D29" s="18">
        <f>D23-D28</f>
        <v>188701</v>
      </c>
      <c r="E29" s="18">
        <f>E23-E28</f>
        <v>1859340</v>
      </c>
      <c r="F29" s="18">
        <f>F23-F28</f>
        <v>-37691</v>
      </c>
      <c r="G29" s="19">
        <f>G23-G28</f>
        <v>1897031</v>
      </c>
      <c r="H29" s="6"/>
      <c r="I29" s="5"/>
      <c r="J29" s="5"/>
      <c r="K29" s="5"/>
    </row>
    <row r="30" spans="1:11" x14ac:dyDescent="0.25">
      <c r="A30" s="31"/>
      <c r="G30" s="21"/>
    </row>
    <row r="31" spans="1:11" x14ac:dyDescent="0.25">
      <c r="A31" s="33"/>
      <c r="B31" s="26"/>
      <c r="C31" s="27"/>
      <c r="D31" s="27"/>
      <c r="E31" s="27"/>
      <c r="F31" s="27"/>
      <c r="G31" s="28"/>
      <c r="H31" s="2"/>
    </row>
    <row r="32" spans="1:11" x14ac:dyDescent="0.25">
      <c r="A32" s="34"/>
    </row>
    <row r="33" spans="1:7" x14ac:dyDescent="0.25">
      <c r="A33" s="34" t="s">
        <v>277</v>
      </c>
    </row>
    <row r="34" spans="1:7" x14ac:dyDescent="0.25">
      <c r="A34" s="34">
        <v>500</v>
      </c>
      <c r="B34" s="2" t="s">
        <v>278</v>
      </c>
      <c r="C34" s="8">
        <f>'Table 1'!C41+'Table 2'!C40+'Table 3'!C133+'Table 4'!C23</f>
        <v>16518764</v>
      </c>
      <c r="D34" s="8">
        <f>'Table 1'!D41+'Table 2'!D40+'Table 3'!D133+'Table 4'!D23</f>
        <v>0</v>
      </c>
      <c r="E34" s="8">
        <f>'Table 1'!E41+'Table 2'!E40+'Table 3'!E133+'Table 4'!E23</f>
        <v>16518764</v>
      </c>
      <c r="F34" s="8">
        <f>'Table 1'!F41+'Table 2'!F40+'Table 3'!F133+'Table 4'!F23</f>
        <v>3459821</v>
      </c>
      <c r="G34" s="8">
        <f>'Table 1'!G41+'Table 2'!G40+'Table 3'!G133+'Table 4'!G23</f>
        <v>14675405</v>
      </c>
    </row>
    <row r="35" spans="1:7" x14ac:dyDescent="0.25">
      <c r="A35" s="34"/>
    </row>
    <row r="36" spans="1:7" x14ac:dyDescent="0.25">
      <c r="A36" s="34"/>
    </row>
    <row r="37" spans="1:7" x14ac:dyDescent="0.25">
      <c r="A37" s="34" t="s">
        <v>279</v>
      </c>
    </row>
    <row r="38" spans="1:7" x14ac:dyDescent="0.25">
      <c r="A38" s="34">
        <v>600</v>
      </c>
      <c r="B38" s="2" t="s">
        <v>280</v>
      </c>
      <c r="C38" s="8">
        <f>'Table 1'!C47+'Table 2'!C45+'Table 3'!C140+'Table 4'!C29</f>
        <v>16518764</v>
      </c>
      <c r="D38" s="8">
        <f>'Table 1'!D47+'Table 2'!D45+'Table 3'!D140+'Table 4'!D29</f>
        <v>0</v>
      </c>
      <c r="E38" s="8">
        <f>'Table 1'!E47+'Table 2'!E45+'Table 3'!E140+'Table 4'!E29</f>
        <v>16518764</v>
      </c>
      <c r="F38" s="8">
        <f>'Table 1'!F47+'Table 2'!F45+'Table 3'!F140+'Table 4'!F29</f>
        <v>3557011</v>
      </c>
      <c r="G38" s="8">
        <f>'Table 1'!G47+'Table 2'!G45+'Table 3'!G140+'Table 4'!G29</f>
        <v>14578215</v>
      </c>
    </row>
    <row r="39" spans="1:7" x14ac:dyDescent="0.25">
      <c r="A39" s="34"/>
    </row>
    <row r="40" spans="1:7" x14ac:dyDescent="0.25">
      <c r="A40" s="34"/>
      <c r="C40" s="8"/>
      <c r="G40" s="8">
        <f>G38-14578215</f>
        <v>0</v>
      </c>
    </row>
    <row r="41" spans="1:7" x14ac:dyDescent="0.25">
      <c r="A41" s="34"/>
      <c r="E41" s="8"/>
    </row>
    <row r="42" spans="1:7" x14ac:dyDescent="0.25">
      <c r="A42" s="34"/>
    </row>
    <row r="43" spans="1:7" x14ac:dyDescent="0.25">
      <c r="A43" s="34"/>
    </row>
    <row r="44" spans="1:7" x14ac:dyDescent="0.25">
      <c r="A44" s="34"/>
    </row>
    <row r="45" spans="1:7" x14ac:dyDescent="0.25">
      <c r="A45" s="34"/>
    </row>
    <row r="46" spans="1:7" x14ac:dyDescent="0.25">
      <c r="A46" s="34"/>
    </row>
    <row r="47" spans="1:7" x14ac:dyDescent="0.25">
      <c r="A47" s="34"/>
    </row>
    <row r="48" spans="1:7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</sheetData>
  <pageMargins left="0.7" right="0.7" top="0.75" bottom="0.75" header="0.3" footer="0.3"/>
  <pageSetup scale="8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F03D-532B-4F28-A668-72AE1D2D7CE6}">
  <sheetPr>
    <tabColor theme="4" tint="0.59999389629810485"/>
  </sheetPr>
  <dimension ref="B2:G26"/>
  <sheetViews>
    <sheetView workbookViewId="0">
      <selection activeCell="G9" sqref="G9"/>
    </sheetView>
  </sheetViews>
  <sheetFormatPr defaultRowHeight="13.2" x14ac:dyDescent="0.25"/>
  <cols>
    <col min="2" max="2" width="26.21875" bestFit="1" customWidth="1"/>
    <col min="3" max="3" width="10.44140625" bestFit="1" customWidth="1"/>
    <col min="4" max="4" width="6.88671875" customWidth="1"/>
    <col min="5" max="5" width="1.88671875" customWidth="1"/>
    <col min="6" max="7" width="11.44140625" bestFit="1" customWidth="1"/>
  </cols>
  <sheetData>
    <row r="2" spans="2:7" x14ac:dyDescent="0.25">
      <c r="F2" s="5">
        <f>'Table 2'!C8</f>
        <v>575890</v>
      </c>
      <c r="G2" s="5">
        <f>'Table 2'!C9</f>
        <v>666437</v>
      </c>
    </row>
    <row r="3" spans="2:7" x14ac:dyDescent="0.25">
      <c r="B3" s="2" t="s">
        <v>320</v>
      </c>
      <c r="C3" s="2" t="s">
        <v>297</v>
      </c>
      <c r="F3" s="2" t="s">
        <v>321</v>
      </c>
      <c r="G3" s="2" t="s">
        <v>322</v>
      </c>
    </row>
    <row r="4" spans="2:7" x14ac:dyDescent="0.25">
      <c r="B4" t="s">
        <v>298</v>
      </c>
      <c r="C4" s="15">
        <v>130764</v>
      </c>
      <c r="D4">
        <f>C4/$C$26</f>
        <v>1.4861744317170564E-2</v>
      </c>
      <c r="F4" s="45">
        <f>ROUND(D4*$F$2,0)</f>
        <v>8559</v>
      </c>
      <c r="G4" s="45">
        <f>ROUND(D4*$G$2,0)</f>
        <v>9904</v>
      </c>
    </row>
    <row r="5" spans="2:7" x14ac:dyDescent="0.25">
      <c r="B5" t="s">
        <v>299</v>
      </c>
      <c r="C5" s="15">
        <v>1245222</v>
      </c>
      <c r="D5">
        <f t="shared" ref="D5:D25" si="0">C5/$C$26</f>
        <v>0.14152343903609374</v>
      </c>
      <c r="F5" s="45">
        <f t="shared" ref="F5:F24" si="1">ROUND(D5*$F$2,0)</f>
        <v>81502</v>
      </c>
      <c r="G5" s="45">
        <f t="shared" ref="G5:G25" si="2">ROUND(D5*$G$2,0)</f>
        <v>94316</v>
      </c>
    </row>
    <row r="6" spans="2:7" x14ac:dyDescent="0.25">
      <c r="B6" t="s">
        <v>300</v>
      </c>
      <c r="C6" s="15">
        <v>1239548</v>
      </c>
      <c r="D6">
        <f t="shared" si="0"/>
        <v>0.14087857089764871</v>
      </c>
      <c r="F6" s="45">
        <f>ROUND(D6*$F$2,0)</f>
        <v>81131</v>
      </c>
      <c r="G6" s="45">
        <f t="shared" si="2"/>
        <v>93887</v>
      </c>
    </row>
    <row r="7" spans="2:7" x14ac:dyDescent="0.25">
      <c r="B7" t="s">
        <v>301</v>
      </c>
      <c r="C7" s="15">
        <v>2999003</v>
      </c>
      <c r="D7">
        <f t="shared" si="0"/>
        <v>0.34084622520286523</v>
      </c>
      <c r="F7" s="45">
        <f t="shared" si="1"/>
        <v>196290</v>
      </c>
      <c r="G7" s="45">
        <f t="shared" si="2"/>
        <v>227153</v>
      </c>
    </row>
    <row r="8" spans="2:7" x14ac:dyDescent="0.25">
      <c r="B8" t="s">
        <v>302</v>
      </c>
      <c r="C8" s="15">
        <v>185573</v>
      </c>
      <c r="D8">
        <f t="shared" si="0"/>
        <v>2.1090961412699925E-2</v>
      </c>
      <c r="F8" s="45">
        <f>ROUND(D8*$F$2,0)-1</f>
        <v>12145</v>
      </c>
      <c r="G8" s="45">
        <f>ROUND(D8*$G$2,0)</f>
        <v>14056</v>
      </c>
    </row>
    <row r="9" spans="2:7" x14ac:dyDescent="0.25">
      <c r="B9" t="s">
        <v>303</v>
      </c>
      <c r="C9" s="15">
        <v>310674</v>
      </c>
      <c r="D9">
        <f t="shared" si="0"/>
        <v>3.5309087776396006E-2</v>
      </c>
      <c r="F9" s="45">
        <f t="shared" si="1"/>
        <v>20334</v>
      </c>
      <c r="G9" s="45">
        <f t="shared" si="2"/>
        <v>23531</v>
      </c>
    </row>
    <row r="10" spans="2:7" x14ac:dyDescent="0.25">
      <c r="B10" t="s">
        <v>304</v>
      </c>
      <c r="C10" s="15">
        <v>113937</v>
      </c>
      <c r="D10">
        <f t="shared" si="0"/>
        <v>1.2949302271767937E-2</v>
      </c>
      <c r="F10" s="45">
        <f t="shared" si="1"/>
        <v>7457</v>
      </c>
      <c r="G10" s="45">
        <f t="shared" si="2"/>
        <v>8630</v>
      </c>
    </row>
    <row r="11" spans="2:7" x14ac:dyDescent="0.25">
      <c r="B11" t="s">
        <v>305</v>
      </c>
      <c r="C11" s="15">
        <v>131384</v>
      </c>
      <c r="D11">
        <f t="shared" si="0"/>
        <v>1.4932209288237873E-2</v>
      </c>
      <c r="F11" s="45">
        <f t="shared" si="1"/>
        <v>8599</v>
      </c>
      <c r="G11" s="45">
        <f t="shared" si="2"/>
        <v>9951</v>
      </c>
    </row>
    <row r="12" spans="2:7" x14ac:dyDescent="0.25">
      <c r="B12" t="s">
        <v>306</v>
      </c>
      <c r="C12" s="15">
        <v>88119</v>
      </c>
      <c r="D12">
        <f t="shared" si="0"/>
        <v>1.0015004492710172E-2</v>
      </c>
      <c r="F12" s="45">
        <f t="shared" si="1"/>
        <v>5768</v>
      </c>
      <c r="G12" s="45">
        <f t="shared" si="2"/>
        <v>6674</v>
      </c>
    </row>
    <row r="13" spans="2:7" x14ac:dyDescent="0.25">
      <c r="B13" t="s">
        <v>307</v>
      </c>
      <c r="C13" s="15">
        <v>688073</v>
      </c>
      <c r="D13">
        <f t="shared" si="0"/>
        <v>7.8201683930963425E-2</v>
      </c>
      <c r="F13" s="45">
        <f t="shared" si="1"/>
        <v>45036</v>
      </c>
      <c r="G13" s="45">
        <f t="shared" si="2"/>
        <v>52116</v>
      </c>
    </row>
    <row r="14" spans="2:7" x14ac:dyDescent="0.25">
      <c r="B14" t="s">
        <v>308</v>
      </c>
      <c r="C14" s="15">
        <v>449652</v>
      </c>
      <c r="D14">
        <f t="shared" si="0"/>
        <v>5.1104379307029289E-2</v>
      </c>
      <c r="F14" s="45">
        <f t="shared" si="1"/>
        <v>29431</v>
      </c>
      <c r="G14" s="45">
        <f t="shared" si="2"/>
        <v>34058</v>
      </c>
    </row>
    <row r="15" spans="2:7" x14ac:dyDescent="0.25">
      <c r="B15" t="s">
        <v>309</v>
      </c>
      <c r="C15" s="15">
        <v>0</v>
      </c>
      <c r="D15">
        <f t="shared" si="0"/>
        <v>0</v>
      </c>
      <c r="F15" s="45">
        <f t="shared" si="1"/>
        <v>0</v>
      </c>
      <c r="G15" s="45">
        <f t="shared" si="2"/>
        <v>0</v>
      </c>
    </row>
    <row r="16" spans="2:7" x14ac:dyDescent="0.25">
      <c r="B16" t="s">
        <v>310</v>
      </c>
      <c r="C16" s="15">
        <v>138139</v>
      </c>
      <c r="D16">
        <f t="shared" si="0"/>
        <v>1.5699936513334133E-2</v>
      </c>
      <c r="F16" s="45">
        <f t="shared" si="1"/>
        <v>9041</v>
      </c>
      <c r="G16" s="45">
        <f t="shared" si="2"/>
        <v>10463</v>
      </c>
    </row>
    <row r="17" spans="2:7" x14ac:dyDescent="0.25">
      <c r="B17" t="s">
        <v>311</v>
      </c>
      <c r="C17" s="15">
        <v>239898</v>
      </c>
      <c r="D17">
        <f t="shared" si="0"/>
        <v>2.7265170369525128E-2</v>
      </c>
      <c r="F17" s="45">
        <f t="shared" si="1"/>
        <v>15702</v>
      </c>
      <c r="G17" s="45">
        <f t="shared" si="2"/>
        <v>18171</v>
      </c>
    </row>
    <row r="18" spans="2:7" x14ac:dyDescent="0.25">
      <c r="B18" t="s">
        <v>312</v>
      </c>
      <c r="C18" s="15">
        <v>0</v>
      </c>
      <c r="D18">
        <f t="shared" si="0"/>
        <v>0</v>
      </c>
      <c r="F18" s="45">
        <f t="shared" si="1"/>
        <v>0</v>
      </c>
      <c r="G18" s="45">
        <f t="shared" si="2"/>
        <v>0</v>
      </c>
    </row>
    <row r="19" spans="2:7" x14ac:dyDescent="0.25">
      <c r="B19" t="s">
        <v>313</v>
      </c>
      <c r="C19" s="15">
        <v>49547</v>
      </c>
      <c r="D19">
        <f t="shared" si="0"/>
        <v>5.631174066890351E-3</v>
      </c>
      <c r="F19" s="45">
        <f t="shared" si="1"/>
        <v>3243</v>
      </c>
      <c r="G19" s="45">
        <f t="shared" si="2"/>
        <v>3753</v>
      </c>
    </row>
    <row r="20" spans="2:7" x14ac:dyDescent="0.25">
      <c r="B20" t="s">
        <v>314</v>
      </c>
      <c r="C20" s="15">
        <v>0</v>
      </c>
      <c r="D20">
        <f t="shared" si="0"/>
        <v>0</v>
      </c>
      <c r="F20" s="45">
        <f t="shared" si="1"/>
        <v>0</v>
      </c>
      <c r="G20" s="45">
        <f t="shared" si="2"/>
        <v>0</v>
      </c>
    </row>
    <row r="21" spans="2:7" x14ac:dyDescent="0.25">
      <c r="B21" t="s">
        <v>315</v>
      </c>
      <c r="C21" s="15">
        <v>74919</v>
      </c>
      <c r="D21">
        <f t="shared" si="0"/>
        <v>8.5147825280513095E-3</v>
      </c>
      <c r="F21" s="45">
        <f t="shared" si="1"/>
        <v>4904</v>
      </c>
      <c r="G21" s="45">
        <f t="shared" si="2"/>
        <v>5675</v>
      </c>
    </row>
    <row r="22" spans="2:7" x14ac:dyDescent="0.25">
      <c r="B22" t="s">
        <v>316</v>
      </c>
      <c r="C22" s="15">
        <v>378741</v>
      </c>
      <c r="D22">
        <f t="shared" si="0"/>
        <v>4.3045118720974399E-2</v>
      </c>
      <c r="F22" s="45">
        <f t="shared" si="1"/>
        <v>24789</v>
      </c>
      <c r="G22" s="45">
        <f t="shared" si="2"/>
        <v>28687</v>
      </c>
    </row>
    <row r="23" spans="2:7" x14ac:dyDescent="0.25">
      <c r="B23" t="s">
        <v>317</v>
      </c>
      <c r="C23" s="15">
        <v>335505</v>
      </c>
      <c r="D23">
        <f t="shared" si="0"/>
        <v>3.8131209867641784E-2</v>
      </c>
      <c r="F23" s="45">
        <f t="shared" si="1"/>
        <v>21959</v>
      </c>
      <c r="G23" s="45">
        <f t="shared" si="2"/>
        <v>25412</v>
      </c>
    </row>
    <row r="24" spans="2:7" x14ac:dyDescent="0.25">
      <c r="B24" t="s">
        <v>318</v>
      </c>
      <c r="C24" s="15">
        <v>0</v>
      </c>
      <c r="D24">
        <f t="shared" si="0"/>
        <v>0</v>
      </c>
      <c r="F24" s="45">
        <f t="shared" si="1"/>
        <v>0</v>
      </c>
      <c r="G24" s="45">
        <f t="shared" si="2"/>
        <v>0</v>
      </c>
    </row>
    <row r="25" spans="2:7" x14ac:dyDescent="0.25">
      <c r="B25" t="s">
        <v>319</v>
      </c>
      <c r="C25" s="44">
        <v>0</v>
      </c>
      <c r="D25">
        <f t="shared" si="0"/>
        <v>0</v>
      </c>
      <c r="F25" s="46">
        <f>ROUND(D25*$F$2,0)</f>
        <v>0</v>
      </c>
      <c r="G25" s="46">
        <f t="shared" si="2"/>
        <v>0</v>
      </c>
    </row>
    <row r="26" spans="2:7" x14ac:dyDescent="0.25">
      <c r="C26" s="8">
        <f>SUM(C4:C25)</f>
        <v>8798698</v>
      </c>
      <c r="F26" s="8">
        <f t="shared" ref="F26:G26" si="3">SUM(F4:F25)</f>
        <v>575890</v>
      </c>
      <c r="G26" s="8">
        <f t="shared" si="3"/>
        <v>666437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C947-9131-4B49-96B4-905D793B1073}">
  <sheetPr>
    <pageSetUpPr fitToPage="1"/>
  </sheetPr>
  <dimension ref="A1:K45"/>
  <sheetViews>
    <sheetView workbookViewId="0">
      <selection activeCell="A20" sqref="A20"/>
    </sheetView>
  </sheetViews>
  <sheetFormatPr defaultRowHeight="13.2" x14ac:dyDescent="0.25"/>
  <cols>
    <col min="1" max="1" width="51.109375" bestFit="1" customWidth="1"/>
    <col min="2" max="2" width="8.88671875" style="51"/>
    <col min="3" max="3" width="12.44140625" bestFit="1" customWidth="1"/>
    <col min="4" max="4" width="11.33203125" customWidth="1"/>
    <col min="5" max="5" width="12.44140625" bestFit="1" customWidth="1"/>
    <col min="6" max="6" width="10.44140625" customWidth="1"/>
    <col min="7" max="11" width="10.88671875" customWidth="1"/>
  </cols>
  <sheetData>
    <row r="1" spans="1:11" x14ac:dyDescent="0.25">
      <c r="A1" t="s">
        <v>615</v>
      </c>
    </row>
    <row r="2" spans="1:11" x14ac:dyDescent="0.25">
      <c r="A2" t="s">
        <v>616</v>
      </c>
    </row>
    <row r="3" spans="1:11" x14ac:dyDescent="0.25">
      <c r="A3" s="52" t="s">
        <v>617</v>
      </c>
    </row>
    <row r="4" spans="1:11" x14ac:dyDescent="0.25">
      <c r="A4" s="52"/>
    </row>
    <row r="5" spans="1:11" x14ac:dyDescent="0.25">
      <c r="A5" s="53"/>
      <c r="B5" s="54"/>
      <c r="C5" s="53"/>
      <c r="D5" s="53"/>
      <c r="E5" s="55"/>
      <c r="F5" s="53"/>
      <c r="G5" s="56">
        <v>8752227</v>
      </c>
      <c r="H5" s="56">
        <v>0</v>
      </c>
      <c r="I5" s="56">
        <v>0</v>
      </c>
      <c r="J5" s="56">
        <v>65969</v>
      </c>
      <c r="K5" s="53"/>
    </row>
    <row r="6" spans="1:11" ht="26.4" x14ac:dyDescent="0.25">
      <c r="A6" s="53"/>
      <c r="B6" s="54" t="s">
        <v>618</v>
      </c>
      <c r="C6" s="55" t="s">
        <v>619</v>
      </c>
      <c r="D6" s="55" t="s">
        <v>620</v>
      </c>
      <c r="E6" s="57" t="s">
        <v>621</v>
      </c>
      <c r="F6" s="55" t="s">
        <v>622</v>
      </c>
      <c r="G6" s="55" t="s">
        <v>623</v>
      </c>
      <c r="H6" s="55" t="s">
        <v>624</v>
      </c>
      <c r="I6" s="55" t="s">
        <v>625</v>
      </c>
      <c r="J6" s="55" t="s">
        <v>626</v>
      </c>
      <c r="K6" s="55" t="s">
        <v>627</v>
      </c>
    </row>
    <row r="7" spans="1:11" x14ac:dyDescent="0.25">
      <c r="A7" s="53"/>
      <c r="B7" s="54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58" t="s">
        <v>628</v>
      </c>
      <c r="B8" s="54"/>
      <c r="C8" s="53"/>
      <c r="D8" s="53"/>
      <c r="E8" s="53"/>
      <c r="F8" s="53"/>
      <c r="G8" s="53"/>
      <c r="H8" s="53"/>
      <c r="I8" s="53"/>
      <c r="J8" s="53"/>
      <c r="K8" s="53"/>
    </row>
    <row r="9" spans="1:11" x14ac:dyDescent="0.25">
      <c r="A9" s="53"/>
      <c r="B9" s="54"/>
      <c r="C9" s="53"/>
      <c r="D9" s="53"/>
      <c r="E9" s="53"/>
      <c r="F9" s="53"/>
      <c r="G9" s="53"/>
      <c r="H9" s="53"/>
      <c r="I9" s="53"/>
      <c r="J9" s="53"/>
      <c r="K9" s="53"/>
    </row>
    <row r="10" spans="1:11" x14ac:dyDescent="0.25">
      <c r="A10" s="53" t="s">
        <v>629</v>
      </c>
      <c r="B10" s="54" t="s">
        <v>630</v>
      </c>
      <c r="C10" s="56">
        <v>20459710</v>
      </c>
      <c r="D10" s="56">
        <v>1240049</v>
      </c>
      <c r="E10" s="56">
        <f t="shared" ref="E10:E11" si="0">+C10-D10</f>
        <v>19219661</v>
      </c>
      <c r="F10" s="59">
        <f t="shared" ref="F10:F19" si="1">+ROUND(E10/E$39,6)</f>
        <v>0.113707</v>
      </c>
      <c r="G10" s="56">
        <f>ROUND($F10*G$5,0)</f>
        <v>995189</v>
      </c>
      <c r="H10" s="56">
        <f>ROUND($F10*H$5,0)</f>
        <v>0</v>
      </c>
      <c r="I10" s="56">
        <f>ROUND($F10*I$5,0)</f>
        <v>0</v>
      </c>
      <c r="J10" s="56">
        <f>ROUND($F10*J$5,0)</f>
        <v>7501</v>
      </c>
      <c r="K10" s="56">
        <f>SUM(G10:J10)</f>
        <v>1002690</v>
      </c>
    </row>
    <row r="11" spans="1:11" x14ac:dyDescent="0.25">
      <c r="A11" s="60" t="s">
        <v>631</v>
      </c>
      <c r="B11" s="61" t="s">
        <v>632</v>
      </c>
      <c r="C11" s="62">
        <v>16500142</v>
      </c>
      <c r="D11" s="62">
        <v>1007962</v>
      </c>
      <c r="E11" s="62">
        <f t="shared" si="0"/>
        <v>15492180</v>
      </c>
      <c r="F11" s="63">
        <f t="shared" si="1"/>
        <v>9.1655E-2</v>
      </c>
      <c r="G11" s="62">
        <f t="shared" ref="G11:J19" si="2">ROUND($F11*G$5,0)</f>
        <v>802185</v>
      </c>
      <c r="H11" s="62">
        <f t="shared" si="2"/>
        <v>0</v>
      </c>
      <c r="I11" s="62">
        <f t="shared" si="2"/>
        <v>0</v>
      </c>
      <c r="J11" s="62">
        <f t="shared" si="2"/>
        <v>6046</v>
      </c>
      <c r="K11" s="62">
        <f t="shared" ref="K11:K19" si="3">SUM(G11:J11)</f>
        <v>808231</v>
      </c>
    </row>
    <row r="12" spans="1:11" x14ac:dyDescent="0.25">
      <c r="A12" s="53" t="s">
        <v>633</v>
      </c>
      <c r="B12" s="54" t="s">
        <v>634</v>
      </c>
      <c r="C12" s="56">
        <v>24536602</v>
      </c>
      <c r="D12" s="56">
        <v>1457135</v>
      </c>
      <c r="E12" s="56">
        <f>+C12-D12</f>
        <v>23079467</v>
      </c>
      <c r="F12" s="59">
        <f t="shared" si="1"/>
        <v>0.136542</v>
      </c>
      <c r="G12" s="56">
        <f t="shared" si="2"/>
        <v>1195047</v>
      </c>
      <c r="H12" s="56">
        <f t="shared" si="2"/>
        <v>0</v>
      </c>
      <c r="I12" s="56">
        <f t="shared" si="2"/>
        <v>0</v>
      </c>
      <c r="J12" s="56">
        <f t="shared" si="2"/>
        <v>9008</v>
      </c>
      <c r="K12" s="56">
        <f t="shared" si="3"/>
        <v>1204055</v>
      </c>
    </row>
    <row r="13" spans="1:11" x14ac:dyDescent="0.25">
      <c r="A13" s="53" t="s">
        <v>635</v>
      </c>
      <c r="B13" s="54" t="s">
        <v>636</v>
      </c>
      <c r="C13" s="56">
        <v>25068761</v>
      </c>
      <c r="D13" s="56">
        <v>1269291</v>
      </c>
      <c r="E13" s="56">
        <f t="shared" ref="E13:E19" si="4">+C13-D13</f>
        <v>23799470</v>
      </c>
      <c r="F13" s="59">
        <f t="shared" si="1"/>
        <v>0.14080200000000001</v>
      </c>
      <c r="G13" s="56">
        <f t="shared" si="2"/>
        <v>1232331</v>
      </c>
      <c r="H13" s="56">
        <f t="shared" si="2"/>
        <v>0</v>
      </c>
      <c r="I13" s="56">
        <f t="shared" si="2"/>
        <v>0</v>
      </c>
      <c r="J13" s="56">
        <f t="shared" si="2"/>
        <v>9289</v>
      </c>
      <c r="K13" s="56">
        <f t="shared" si="3"/>
        <v>1241620</v>
      </c>
    </row>
    <row r="14" spans="1:11" x14ac:dyDescent="0.25">
      <c r="A14" s="53" t="s">
        <v>637</v>
      </c>
      <c r="B14" s="54" t="s">
        <v>638</v>
      </c>
      <c r="C14" s="56">
        <v>18479939</v>
      </c>
      <c r="D14" s="56">
        <v>938347</v>
      </c>
      <c r="E14" s="56">
        <f t="shared" si="4"/>
        <v>17541592</v>
      </c>
      <c r="F14" s="59">
        <f t="shared" si="1"/>
        <v>0.103779</v>
      </c>
      <c r="G14" s="56">
        <f t="shared" si="2"/>
        <v>908297</v>
      </c>
      <c r="H14" s="56">
        <f t="shared" si="2"/>
        <v>0</v>
      </c>
      <c r="I14" s="56">
        <f t="shared" si="2"/>
        <v>0</v>
      </c>
      <c r="J14" s="56">
        <f t="shared" si="2"/>
        <v>6846</v>
      </c>
      <c r="K14" s="56">
        <f t="shared" si="3"/>
        <v>915143</v>
      </c>
    </row>
    <row r="15" spans="1:11" x14ac:dyDescent="0.25">
      <c r="A15" s="53" t="s">
        <v>639</v>
      </c>
      <c r="B15" s="54" t="s">
        <v>640</v>
      </c>
      <c r="C15" s="56">
        <v>14441630</v>
      </c>
      <c r="D15" s="56"/>
      <c r="E15" s="56">
        <f t="shared" si="4"/>
        <v>14441630</v>
      </c>
      <c r="F15" s="59">
        <f t="shared" si="1"/>
        <v>8.5439000000000001E-2</v>
      </c>
      <c r="G15" s="56">
        <f t="shared" si="2"/>
        <v>747782</v>
      </c>
      <c r="H15" s="56">
        <f t="shared" si="2"/>
        <v>0</v>
      </c>
      <c r="I15" s="56">
        <f t="shared" si="2"/>
        <v>0</v>
      </c>
      <c r="J15" s="56">
        <f t="shared" si="2"/>
        <v>5636</v>
      </c>
      <c r="K15" s="56">
        <f t="shared" si="3"/>
        <v>753418</v>
      </c>
    </row>
    <row r="16" spans="1:11" x14ac:dyDescent="0.25">
      <c r="A16" s="53" t="s">
        <v>641</v>
      </c>
      <c r="B16" s="54" t="s">
        <v>642</v>
      </c>
      <c r="C16" s="56">
        <v>5723165</v>
      </c>
      <c r="D16" s="56"/>
      <c r="E16" s="56">
        <f t="shared" si="4"/>
        <v>5723165</v>
      </c>
      <c r="F16" s="59">
        <f t="shared" si="1"/>
        <v>3.3859E-2</v>
      </c>
      <c r="G16" s="56">
        <f t="shared" si="2"/>
        <v>296342</v>
      </c>
      <c r="H16" s="56">
        <f t="shared" si="2"/>
        <v>0</v>
      </c>
      <c r="I16" s="56">
        <f t="shared" si="2"/>
        <v>0</v>
      </c>
      <c r="J16" s="56">
        <f t="shared" si="2"/>
        <v>2234</v>
      </c>
      <c r="K16" s="56">
        <f t="shared" si="3"/>
        <v>298576</v>
      </c>
    </row>
    <row r="17" spans="1:11" x14ac:dyDescent="0.25">
      <c r="A17" s="53" t="s">
        <v>643</v>
      </c>
      <c r="B17" s="54" t="s">
        <v>644</v>
      </c>
      <c r="C17" s="56">
        <v>10443490</v>
      </c>
      <c r="D17" s="56">
        <v>474243</v>
      </c>
      <c r="E17" s="56">
        <f t="shared" si="4"/>
        <v>9969247</v>
      </c>
      <c r="F17" s="59">
        <f t="shared" si="1"/>
        <v>5.8979999999999998E-2</v>
      </c>
      <c r="G17" s="56">
        <f t="shared" si="2"/>
        <v>516206</v>
      </c>
      <c r="H17" s="56">
        <f t="shared" si="2"/>
        <v>0</v>
      </c>
      <c r="I17" s="56">
        <f t="shared" si="2"/>
        <v>0</v>
      </c>
      <c r="J17" s="56">
        <f t="shared" si="2"/>
        <v>3891</v>
      </c>
      <c r="K17" s="56">
        <f t="shared" si="3"/>
        <v>520097</v>
      </c>
    </row>
    <row r="18" spans="1:11" x14ac:dyDescent="0.25">
      <c r="A18" s="53" t="s">
        <v>645</v>
      </c>
      <c r="B18" s="54"/>
      <c r="C18" s="56">
        <v>10785948</v>
      </c>
      <c r="D18" s="56">
        <v>522271</v>
      </c>
      <c r="E18" s="56">
        <f t="shared" si="4"/>
        <v>10263677</v>
      </c>
      <c r="F18" s="59">
        <f t="shared" si="1"/>
        <v>6.0721999999999998E-2</v>
      </c>
      <c r="G18" s="56">
        <f t="shared" si="2"/>
        <v>531453</v>
      </c>
      <c r="H18" s="56">
        <f t="shared" si="2"/>
        <v>0</v>
      </c>
      <c r="I18" s="56">
        <f t="shared" si="2"/>
        <v>0</v>
      </c>
      <c r="J18" s="56">
        <f t="shared" si="2"/>
        <v>4006</v>
      </c>
      <c r="K18" s="56">
        <f t="shared" si="3"/>
        <v>535459</v>
      </c>
    </row>
    <row r="19" spans="1:11" x14ac:dyDescent="0.25">
      <c r="A19" s="53" t="s">
        <v>646</v>
      </c>
      <c r="B19" s="54"/>
      <c r="C19" s="56">
        <v>1554952</v>
      </c>
      <c r="D19" s="56">
        <v>38888</v>
      </c>
      <c r="E19" s="56">
        <f t="shared" si="4"/>
        <v>1516064</v>
      </c>
      <c r="F19" s="59">
        <f t="shared" si="1"/>
        <v>8.9689999999999995E-3</v>
      </c>
      <c r="G19" s="56">
        <f t="shared" si="2"/>
        <v>78499</v>
      </c>
      <c r="H19" s="56">
        <f t="shared" si="2"/>
        <v>0</v>
      </c>
      <c r="I19" s="56">
        <f t="shared" si="2"/>
        <v>0</v>
      </c>
      <c r="J19" s="56">
        <f t="shared" si="2"/>
        <v>592</v>
      </c>
      <c r="K19" s="56">
        <f t="shared" si="3"/>
        <v>79091</v>
      </c>
    </row>
    <row r="20" spans="1:11" x14ac:dyDescent="0.25">
      <c r="A20" s="53"/>
      <c r="B20" s="54"/>
      <c r="C20" s="56"/>
      <c r="D20" s="56"/>
      <c r="E20" s="56"/>
      <c r="F20" s="53"/>
      <c r="G20" s="53"/>
      <c r="H20" s="53"/>
      <c r="I20" s="53"/>
      <c r="J20" s="53"/>
      <c r="K20" s="53"/>
    </row>
    <row r="21" spans="1:11" x14ac:dyDescent="0.25">
      <c r="A21" s="53" t="s">
        <v>647</v>
      </c>
      <c r="B21" s="54"/>
      <c r="C21" s="56">
        <f>SUM(C10:C20)</f>
        <v>147994339</v>
      </c>
      <c r="D21" s="56">
        <f>SUM(D10:D20)</f>
        <v>6948186</v>
      </c>
      <c r="E21" s="56">
        <f>SUM(E10:E20)</f>
        <v>141046153</v>
      </c>
      <c r="F21" s="59">
        <f>+ROUND(E21/E$39,6)</f>
        <v>0.83445499999999995</v>
      </c>
      <c r="G21" s="56">
        <f>SUM(G10:G20)</f>
        <v>7303331</v>
      </c>
      <c r="H21" s="56">
        <f>SUM(H10:H20)</f>
        <v>0</v>
      </c>
      <c r="I21" s="56">
        <f>SUM(I10:I20)</f>
        <v>0</v>
      </c>
      <c r="J21" s="56">
        <f>SUM(J10:J20)</f>
        <v>55049</v>
      </c>
      <c r="K21" s="56">
        <f>SUM(G21:J21)</f>
        <v>7358380</v>
      </c>
    </row>
    <row r="22" spans="1:11" x14ac:dyDescent="0.25">
      <c r="A22" s="53"/>
      <c r="B22" s="54"/>
      <c r="C22" s="56"/>
      <c r="D22" s="56"/>
      <c r="E22" s="56"/>
      <c r="F22" s="53"/>
      <c r="G22" s="53"/>
      <c r="H22" s="53"/>
      <c r="I22" s="53"/>
      <c r="J22" s="53"/>
      <c r="K22" s="53"/>
    </row>
    <row r="23" spans="1:11" x14ac:dyDescent="0.25">
      <c r="A23" s="58" t="s">
        <v>648</v>
      </c>
      <c r="B23" s="54"/>
      <c r="C23" s="56"/>
      <c r="D23" s="56"/>
      <c r="E23" s="56"/>
      <c r="F23" s="53"/>
      <c r="G23" s="53"/>
      <c r="H23" s="53"/>
      <c r="I23" s="53"/>
      <c r="J23" s="53"/>
      <c r="K23" s="53"/>
    </row>
    <row r="24" spans="1:11" x14ac:dyDescent="0.25">
      <c r="A24" s="53" t="s">
        <v>649</v>
      </c>
      <c r="B24" s="54"/>
      <c r="C24" s="56">
        <v>862673</v>
      </c>
      <c r="D24" s="56">
        <v>52903</v>
      </c>
      <c r="E24" s="56">
        <f t="shared" ref="E24:E35" si="5">+C24-D24</f>
        <v>809770</v>
      </c>
      <c r="F24" s="59">
        <f t="shared" ref="F24:F34" si="6">+ROUND(E24/E$39,6)</f>
        <v>4.7910000000000001E-3</v>
      </c>
      <c r="G24" s="56">
        <f t="shared" ref="G24:J34" si="7">ROUND($F24*G$5,0)</f>
        <v>41932</v>
      </c>
      <c r="H24" s="56">
        <f t="shared" si="7"/>
        <v>0</v>
      </c>
      <c r="I24" s="56">
        <f t="shared" si="7"/>
        <v>0</v>
      </c>
      <c r="J24" s="56">
        <f t="shared" si="7"/>
        <v>316</v>
      </c>
      <c r="K24" s="56">
        <f t="shared" ref="K24:K35" si="8">SUM(G24:J24)</f>
        <v>42248</v>
      </c>
    </row>
    <row r="25" spans="1:11" x14ac:dyDescent="0.25">
      <c r="A25" s="53" t="s">
        <v>650</v>
      </c>
      <c r="B25" s="54"/>
      <c r="C25" s="56">
        <v>7584050</v>
      </c>
      <c r="D25" s="56">
        <v>567215</v>
      </c>
      <c r="E25" s="56">
        <f t="shared" si="5"/>
        <v>7016835</v>
      </c>
      <c r="F25" s="59">
        <f t="shared" si="6"/>
        <v>4.1513000000000001E-2</v>
      </c>
      <c r="G25" s="56">
        <f t="shared" si="7"/>
        <v>363331</v>
      </c>
      <c r="H25" s="56">
        <f t="shared" si="7"/>
        <v>0</v>
      </c>
      <c r="I25" s="56">
        <f t="shared" si="7"/>
        <v>0</v>
      </c>
      <c r="J25" s="56">
        <f t="shared" si="7"/>
        <v>2739</v>
      </c>
      <c r="K25" s="56">
        <f t="shared" si="8"/>
        <v>366070</v>
      </c>
    </row>
    <row r="26" spans="1:11" x14ac:dyDescent="0.25">
      <c r="A26" s="53" t="s">
        <v>651</v>
      </c>
      <c r="B26" s="54"/>
      <c r="C26" s="56">
        <v>3520746</v>
      </c>
      <c r="D26" s="56">
        <v>216099</v>
      </c>
      <c r="E26" s="56">
        <f t="shared" si="5"/>
        <v>3304647</v>
      </c>
      <c r="F26" s="59">
        <f t="shared" si="6"/>
        <v>1.9550999999999999E-2</v>
      </c>
      <c r="G26" s="56">
        <f t="shared" si="7"/>
        <v>171115</v>
      </c>
      <c r="H26" s="56">
        <f t="shared" si="7"/>
        <v>0</v>
      </c>
      <c r="I26" s="56">
        <f t="shared" si="7"/>
        <v>0</v>
      </c>
      <c r="J26" s="56">
        <f t="shared" si="7"/>
        <v>1290</v>
      </c>
      <c r="K26" s="56">
        <f t="shared" si="8"/>
        <v>172405</v>
      </c>
    </row>
    <row r="27" spans="1:11" x14ac:dyDescent="0.25">
      <c r="A27" s="53" t="s">
        <v>652</v>
      </c>
      <c r="B27" s="54"/>
      <c r="C27" s="56">
        <v>2267972</v>
      </c>
      <c r="D27" s="56">
        <v>147889</v>
      </c>
      <c r="E27" s="56">
        <f t="shared" si="5"/>
        <v>2120083</v>
      </c>
      <c r="F27" s="59">
        <f t="shared" si="6"/>
        <v>1.2543E-2</v>
      </c>
      <c r="G27" s="56">
        <f t="shared" si="7"/>
        <v>109779</v>
      </c>
      <c r="H27" s="56">
        <f t="shared" si="7"/>
        <v>0</v>
      </c>
      <c r="I27" s="56">
        <f t="shared" si="7"/>
        <v>0</v>
      </c>
      <c r="J27" s="56">
        <f t="shared" si="7"/>
        <v>827</v>
      </c>
      <c r="K27" s="56">
        <f t="shared" si="8"/>
        <v>110606</v>
      </c>
    </row>
    <row r="28" spans="1:11" x14ac:dyDescent="0.25">
      <c r="A28" s="53" t="s">
        <v>653</v>
      </c>
      <c r="B28" s="54"/>
      <c r="C28" s="56">
        <v>1424519</v>
      </c>
      <c r="D28" s="56">
        <v>92049</v>
      </c>
      <c r="E28" s="56">
        <f t="shared" si="5"/>
        <v>1332470</v>
      </c>
      <c r="F28" s="59">
        <f t="shared" si="6"/>
        <v>7.8829999999999994E-3</v>
      </c>
      <c r="G28" s="56">
        <f t="shared" si="7"/>
        <v>68994</v>
      </c>
      <c r="H28" s="56">
        <f t="shared" si="7"/>
        <v>0</v>
      </c>
      <c r="I28" s="56">
        <f t="shared" si="7"/>
        <v>0</v>
      </c>
      <c r="J28" s="56">
        <f t="shared" si="7"/>
        <v>520</v>
      </c>
      <c r="K28" s="56">
        <f t="shared" si="8"/>
        <v>69514</v>
      </c>
    </row>
    <row r="29" spans="1:11" x14ac:dyDescent="0.25">
      <c r="A29" s="53" t="s">
        <v>654</v>
      </c>
      <c r="B29" s="54"/>
      <c r="C29" s="56">
        <v>1592457</v>
      </c>
      <c r="D29" s="56">
        <v>81771</v>
      </c>
      <c r="E29" s="56">
        <f t="shared" si="5"/>
        <v>1510686</v>
      </c>
      <c r="F29" s="59">
        <f t="shared" si="6"/>
        <v>8.9370000000000005E-3</v>
      </c>
      <c r="G29" s="56">
        <f t="shared" si="7"/>
        <v>78219</v>
      </c>
      <c r="H29" s="56">
        <f t="shared" si="7"/>
        <v>0</v>
      </c>
      <c r="I29" s="56">
        <f t="shared" si="7"/>
        <v>0</v>
      </c>
      <c r="J29" s="56">
        <f t="shared" si="7"/>
        <v>590</v>
      </c>
      <c r="K29" s="56">
        <f t="shared" si="8"/>
        <v>78809</v>
      </c>
    </row>
    <row r="30" spans="1:11" x14ac:dyDescent="0.25">
      <c r="A30" s="53" t="s">
        <v>655</v>
      </c>
      <c r="B30" s="54"/>
      <c r="C30" s="56">
        <v>705976</v>
      </c>
      <c r="D30" s="56">
        <v>37501</v>
      </c>
      <c r="E30" s="56">
        <f t="shared" si="5"/>
        <v>668475</v>
      </c>
      <c r="F30" s="59">
        <f t="shared" si="6"/>
        <v>3.9550000000000002E-3</v>
      </c>
      <c r="G30" s="56">
        <f t="shared" si="7"/>
        <v>34615</v>
      </c>
      <c r="H30" s="56">
        <f t="shared" si="7"/>
        <v>0</v>
      </c>
      <c r="I30" s="56">
        <f t="shared" si="7"/>
        <v>0</v>
      </c>
      <c r="J30" s="56">
        <f t="shared" si="7"/>
        <v>261</v>
      </c>
      <c r="K30" s="56">
        <f t="shared" si="8"/>
        <v>34876</v>
      </c>
    </row>
    <row r="31" spans="1:11" x14ac:dyDescent="0.25">
      <c r="A31" s="53" t="s">
        <v>656</v>
      </c>
      <c r="B31" s="54"/>
      <c r="C31" s="56">
        <v>4899284</v>
      </c>
      <c r="D31" s="56">
        <v>209213</v>
      </c>
      <c r="E31" s="56">
        <f t="shared" si="5"/>
        <v>4690071</v>
      </c>
      <c r="F31" s="59">
        <f t="shared" si="6"/>
        <v>2.7747000000000001E-2</v>
      </c>
      <c r="G31" s="56">
        <f t="shared" si="7"/>
        <v>242848</v>
      </c>
      <c r="H31" s="56">
        <f t="shared" si="7"/>
        <v>0</v>
      </c>
      <c r="I31" s="56">
        <f t="shared" si="7"/>
        <v>0</v>
      </c>
      <c r="J31" s="56">
        <f t="shared" si="7"/>
        <v>1830</v>
      </c>
      <c r="K31" s="56">
        <f t="shared" si="8"/>
        <v>244678</v>
      </c>
    </row>
    <row r="32" spans="1:11" x14ac:dyDescent="0.25">
      <c r="A32" s="53" t="s">
        <v>657</v>
      </c>
      <c r="B32" s="54"/>
      <c r="C32" s="56">
        <v>1292852</v>
      </c>
      <c r="D32" s="56">
        <v>65140</v>
      </c>
      <c r="E32" s="56">
        <f t="shared" si="5"/>
        <v>1227712</v>
      </c>
      <c r="F32" s="59">
        <f t="shared" si="6"/>
        <v>7.2630000000000004E-3</v>
      </c>
      <c r="G32" s="56">
        <f t="shared" si="7"/>
        <v>63567</v>
      </c>
      <c r="H32" s="56">
        <f t="shared" si="7"/>
        <v>0</v>
      </c>
      <c r="I32" s="56">
        <f t="shared" si="7"/>
        <v>0</v>
      </c>
      <c r="J32" s="56">
        <f t="shared" si="7"/>
        <v>479</v>
      </c>
      <c r="K32" s="56">
        <f t="shared" si="8"/>
        <v>64046</v>
      </c>
    </row>
    <row r="33" spans="1:11" x14ac:dyDescent="0.25">
      <c r="A33" s="53" t="s">
        <v>658</v>
      </c>
      <c r="B33" s="54"/>
      <c r="C33" s="56">
        <v>1189820</v>
      </c>
      <c r="D33" s="56">
        <v>42628</v>
      </c>
      <c r="E33" s="56">
        <f t="shared" si="5"/>
        <v>1147192</v>
      </c>
      <c r="F33" s="59">
        <f t="shared" si="6"/>
        <v>6.7869999999999996E-3</v>
      </c>
      <c r="G33" s="56">
        <f t="shared" si="7"/>
        <v>59401</v>
      </c>
      <c r="H33" s="56">
        <f t="shared" si="7"/>
        <v>0</v>
      </c>
      <c r="I33" s="56">
        <f t="shared" si="7"/>
        <v>0</v>
      </c>
      <c r="J33" s="56">
        <f t="shared" si="7"/>
        <v>448</v>
      </c>
      <c r="K33" s="56">
        <f t="shared" si="8"/>
        <v>59849</v>
      </c>
    </row>
    <row r="34" spans="1:11" x14ac:dyDescent="0.25">
      <c r="A34" s="53" t="s">
        <v>659</v>
      </c>
      <c r="B34" s="54"/>
      <c r="C34" s="56">
        <v>3814659</v>
      </c>
      <c r="D34" s="56">
        <v>157469</v>
      </c>
      <c r="E34" s="56">
        <f t="shared" si="5"/>
        <v>3657190</v>
      </c>
      <c r="F34" s="59">
        <f t="shared" si="6"/>
        <v>2.1637E-2</v>
      </c>
      <c r="G34" s="56">
        <f t="shared" si="7"/>
        <v>189372</v>
      </c>
      <c r="H34" s="56">
        <f t="shared" si="7"/>
        <v>0</v>
      </c>
      <c r="I34" s="56">
        <f t="shared" si="7"/>
        <v>0</v>
      </c>
      <c r="J34" s="56">
        <f t="shared" si="7"/>
        <v>1427</v>
      </c>
      <c r="K34" s="56">
        <f t="shared" si="8"/>
        <v>190799</v>
      </c>
    </row>
    <row r="35" spans="1:11" x14ac:dyDescent="0.25">
      <c r="A35" s="53" t="s">
        <v>660</v>
      </c>
      <c r="B35" s="54"/>
      <c r="C35" s="56">
        <v>516258</v>
      </c>
      <c r="D35" s="56">
        <v>19700</v>
      </c>
      <c r="E35" s="56">
        <f t="shared" si="5"/>
        <v>496558</v>
      </c>
      <c r="F35" s="59">
        <f>+ROUND(E35/E$39,6)+0.000001</f>
        <v>2.9390000000000002E-3</v>
      </c>
      <c r="G35" s="56">
        <f>ROUND($F35*G$5,0)</f>
        <v>25723</v>
      </c>
      <c r="H35" s="56">
        <f>ROUND($F35*H$5,0)</f>
        <v>0</v>
      </c>
      <c r="I35" s="56">
        <f>ROUND($F35*I$5,0)</f>
        <v>0</v>
      </c>
      <c r="J35" s="56">
        <f>ROUND($F35*J$5,0)-1</f>
        <v>193</v>
      </c>
      <c r="K35" s="56">
        <f t="shared" si="8"/>
        <v>25916</v>
      </c>
    </row>
    <row r="36" spans="1:11" x14ac:dyDescent="0.25">
      <c r="A36" s="53"/>
      <c r="B36" s="54"/>
      <c r="C36" s="56"/>
      <c r="D36" s="56"/>
      <c r="E36" s="56"/>
      <c r="F36" s="53"/>
      <c r="G36" s="53"/>
      <c r="H36" s="53"/>
      <c r="I36" s="53"/>
      <c r="J36" s="53"/>
      <c r="K36" s="53"/>
    </row>
    <row r="37" spans="1:11" x14ac:dyDescent="0.25">
      <c r="A37" s="53" t="s">
        <v>661</v>
      </c>
      <c r="B37" s="54"/>
      <c r="C37" s="56">
        <f>SUM(C24:C36)</f>
        <v>29671266</v>
      </c>
      <c r="D37" s="56">
        <f>SUM(D24:D36)</f>
        <v>1689577</v>
      </c>
      <c r="E37" s="56">
        <f>SUM(E24:E36)</f>
        <v>27981689</v>
      </c>
      <c r="F37" s="59">
        <f t="shared" ref="F37" si="9">+ROUND(E37/E$39,6)</f>
        <v>0.165545</v>
      </c>
      <c r="G37" s="56">
        <f>SUM(G24:G36)</f>
        <v>1448896</v>
      </c>
      <c r="H37" s="56">
        <f>SUM(H24:H36)</f>
        <v>0</v>
      </c>
      <c r="I37" s="56">
        <f>SUM(I24:I36)</f>
        <v>0</v>
      </c>
      <c r="J37" s="56">
        <f>SUM(J24:J36)</f>
        <v>10920</v>
      </c>
      <c r="K37" s="56">
        <f>SUM(G37:J37)</f>
        <v>1459816</v>
      </c>
    </row>
    <row r="38" spans="1:11" x14ac:dyDescent="0.25">
      <c r="A38" s="53"/>
      <c r="B38" s="54"/>
      <c r="C38" s="56"/>
      <c r="D38" s="56"/>
      <c r="E38" s="56"/>
      <c r="F38" s="53"/>
      <c r="G38" s="53"/>
      <c r="H38" s="53"/>
      <c r="I38" s="53"/>
      <c r="J38" s="53"/>
      <c r="K38" s="53"/>
    </row>
    <row r="39" spans="1:11" x14ac:dyDescent="0.25">
      <c r="A39" s="53" t="s">
        <v>662</v>
      </c>
      <c r="B39" s="54"/>
      <c r="C39" s="56"/>
      <c r="D39" s="56"/>
      <c r="E39" s="56">
        <f>+E37+E21</f>
        <v>169027842</v>
      </c>
      <c r="F39" s="59">
        <f t="shared" ref="F39" si="10">+ROUND(E39/E$39,6)</f>
        <v>1</v>
      </c>
      <c r="G39" s="56">
        <f t="shared" ref="G39:K39" si="11">+G37+G21</f>
        <v>8752227</v>
      </c>
      <c r="H39" s="56">
        <f t="shared" si="11"/>
        <v>0</v>
      </c>
      <c r="I39" s="56">
        <f t="shared" si="11"/>
        <v>0</v>
      </c>
      <c r="J39" s="56">
        <f t="shared" si="11"/>
        <v>65969</v>
      </c>
      <c r="K39" s="56">
        <f t="shared" si="11"/>
        <v>8818196</v>
      </c>
    </row>
    <row r="40" spans="1:11" x14ac:dyDescent="0.25">
      <c r="C40" s="64"/>
      <c r="D40" s="64"/>
      <c r="E40" s="64"/>
    </row>
    <row r="41" spans="1:11" x14ac:dyDescent="0.25">
      <c r="C41" s="64"/>
      <c r="D41" s="64"/>
      <c r="E41" s="64"/>
    </row>
    <row r="42" spans="1:11" x14ac:dyDescent="0.25">
      <c r="C42" s="64"/>
      <c r="D42" s="64"/>
      <c r="E42" s="64"/>
    </row>
    <row r="43" spans="1:11" x14ac:dyDescent="0.25">
      <c r="A43" t="s">
        <v>663</v>
      </c>
      <c r="C43" s="64">
        <v>489952</v>
      </c>
      <c r="D43" s="64"/>
      <c r="E43" s="64">
        <f>+C43-D43</f>
        <v>489952</v>
      </c>
      <c r="F43" s="65">
        <f>+ROUND(E43/E$39,6)</f>
        <v>2.8990000000000001E-3</v>
      </c>
    </row>
    <row r="44" spans="1:11" x14ac:dyDescent="0.25">
      <c r="C44" s="64"/>
      <c r="D44" s="64"/>
      <c r="E44" s="64"/>
    </row>
    <row r="45" spans="1:11" x14ac:dyDescent="0.25">
      <c r="C45" s="64"/>
      <c r="D45" s="64"/>
      <c r="E45" s="64"/>
    </row>
  </sheetData>
  <pageMargins left="0.7" right="0.7" top="0.75" bottom="0.75" header="0.3" footer="0.3"/>
  <pageSetup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FFB6A6-C74A-4F7C-8FC5-0B6FD9C0D64F}"/>
</file>

<file path=customXml/itemProps2.xml><?xml version="1.0" encoding="utf-8"?>
<ds:datastoreItem xmlns:ds="http://schemas.openxmlformats.org/officeDocument/2006/customXml" ds:itemID="{A30DD298-A8F0-41C1-AC06-8A1B3745C36D}"/>
</file>

<file path=customXml/itemProps3.xml><?xml version="1.0" encoding="utf-8"?>
<ds:datastoreItem xmlns:ds="http://schemas.openxmlformats.org/officeDocument/2006/customXml" ds:itemID="{88403C17-DC29-43FF-A81A-739F3C762C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CWUDFsStorage</vt:lpstr>
      <vt:lpstr>Table 1</vt:lpstr>
      <vt:lpstr>Table 2</vt:lpstr>
      <vt:lpstr>Table 3</vt:lpstr>
      <vt:lpstr>Table 4</vt:lpstr>
      <vt:lpstr>Employee Benefits</vt:lpstr>
      <vt:lpstr>MGT-CR 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Pattillo, Chelsea</dc:creator>
  <cp:lastModifiedBy>Fallon, Deandra M.</cp:lastModifiedBy>
  <cp:lastPrinted>2024-03-31T12:46:57Z</cp:lastPrinted>
  <dcterms:created xsi:type="dcterms:W3CDTF">2023-09-08T18:49:11Z</dcterms:created>
  <dcterms:modified xsi:type="dcterms:W3CDTF">2024-04-01T19:18:56Z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